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1"/>
  </bookViews>
  <sheets>
    <sheet name="Summary Budget" sheetId="1" r:id="rId1"/>
    <sheet name="Detailed Budget " sheetId="2" r:id="rId2"/>
    <sheet name="Sheet3" sheetId="3" r:id="rId3"/>
  </sheets>
  <definedNames>
    <definedName name="_xlnm.Print_Area" localSheetId="1">'Detailed Budget '!$A$1:$L$394</definedName>
  </definedNames>
  <calcPr fullCalcOnLoad="1"/>
</workbook>
</file>

<file path=xl/sharedStrings.xml><?xml version="1.0" encoding="utf-8"?>
<sst xmlns="http://schemas.openxmlformats.org/spreadsheetml/2006/main" count="461" uniqueCount="324">
  <si>
    <t xml:space="preserve">Name of Applicant: </t>
  </si>
  <si>
    <t xml:space="preserve">EUROPEAN ANTI POVERTY NETWORK 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</si>
  <si>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</si>
  <si>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DIRECT ELIGIBLE COSTS</t>
  </si>
  <si>
    <t>Name</t>
  </si>
  <si>
    <t>Management</t>
  </si>
  <si>
    <t>Total cost Management</t>
  </si>
  <si>
    <t>Administration</t>
  </si>
  <si>
    <t>Secretarial costs</t>
  </si>
  <si>
    <t xml:space="preserve">Accountant </t>
  </si>
  <si>
    <t>Other staff</t>
  </si>
  <si>
    <t>TOTAL STAFF COST</t>
  </si>
  <si>
    <t>HEADING 2 - COST FOR TRAVEL AND SUBSISTENCE ALLOWANCES</t>
  </si>
  <si>
    <t>Type of Event</t>
  </si>
  <si>
    <t>Location</t>
  </si>
  <si>
    <t>Provisional dates</t>
  </si>
  <si>
    <t>Bureau</t>
  </si>
  <si>
    <t>Executive Committee</t>
  </si>
  <si>
    <t>General Assembly</t>
  </si>
  <si>
    <t>PPOV</t>
  </si>
  <si>
    <t>Decided by National Network</t>
  </si>
  <si>
    <t>Missions Staff</t>
  </si>
  <si>
    <t>REP</t>
  </si>
  <si>
    <t>All over</t>
  </si>
  <si>
    <t>Enlargement travels</t>
  </si>
  <si>
    <t xml:space="preserve">
- See also information concerning maximum of subsistence cost allowed in guidelines
</t>
  </si>
  <si>
    <t>Reference of the event (according to the above references)</t>
  </si>
  <si>
    <t xml:space="preserve">HEADING 3 : COST FOR SERVICES </t>
  </si>
  <si>
    <t>Cost for information and dissemination</t>
  </si>
  <si>
    <t>Nature of costs</t>
  </si>
  <si>
    <t>Mailings</t>
  </si>
  <si>
    <t>Subscription + Annual Report</t>
  </si>
  <si>
    <t xml:space="preserve">TOTAL </t>
  </si>
  <si>
    <t>Description of documents to be translated (from .. into..)</t>
  </si>
  <si>
    <t>Translation publications</t>
  </si>
  <si>
    <t xml:space="preserve"> TOTAL </t>
  </si>
  <si>
    <t>Cost for evaluation</t>
  </si>
  <si>
    <t>Description of tasks to be performed and name of evaluator</t>
  </si>
  <si>
    <t>Cost for reproduction and publication</t>
  </si>
  <si>
    <t>Description of document to be reproduced or published</t>
  </si>
  <si>
    <t xml:space="preserve"> Fees for interpreters</t>
  </si>
  <si>
    <t>Ref. of the event (according to your reference under Heading 2 "Travel")</t>
  </si>
  <si>
    <t>For example for experts or consultants, etc.</t>
  </si>
  <si>
    <t xml:space="preserve"> Status and tasks to be performed</t>
  </si>
  <si>
    <t>TOTAL</t>
  </si>
  <si>
    <t>Total cost of all items in Heading Services</t>
  </si>
  <si>
    <t>Cost for translation</t>
  </si>
  <si>
    <t>Cost for publication and reproduction</t>
  </si>
  <si>
    <t>Costs for interpreters</t>
  </si>
  <si>
    <t>External experts</t>
  </si>
  <si>
    <t>Total cost of Services</t>
  </si>
  <si>
    <t>HEADING 4 : COST FOR ADMINISTRATION</t>
  </si>
  <si>
    <t>HEADING - ADMINISTRATION</t>
  </si>
  <si>
    <t>Rent of equipment or depreciation of New Techical Equipment (no depreciation of office material such as chairs, tables etc.!!!)</t>
  </si>
  <si>
    <t>Type of equipment</t>
  </si>
  <si>
    <t>Rent Photocopier/printer</t>
  </si>
  <si>
    <t xml:space="preserve">Total </t>
  </si>
  <si>
    <t>Hire of rooms (cost of rent of meeting or conference rooms, etc)</t>
  </si>
  <si>
    <t>Subject of event (according to your reference under Heading 2 "Travel")</t>
  </si>
  <si>
    <t>EXCO.2</t>
  </si>
  <si>
    <t>Hire of interpreting booths</t>
  </si>
  <si>
    <t>Subject of event (and reference)</t>
  </si>
  <si>
    <t>Costs for Audits</t>
  </si>
  <si>
    <t>Nature of Audit</t>
  </si>
  <si>
    <t>External Audit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</si>
  <si>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</si>
  <si>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</si>
  <si>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</si>
  <si>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</si>
  <si>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</si>
  <si>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</si>
  <si>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</si>
  <si>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</si>
  <si>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</si>
  <si>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Total of Heading Administration</t>
  </si>
  <si>
    <t xml:space="preserve">Rent of equipment or Depreciation of New Techical Equipment </t>
  </si>
  <si>
    <t>Hire of rooms</t>
  </si>
  <si>
    <t>Audits</t>
  </si>
  <si>
    <t>Other administrative equipment</t>
  </si>
  <si>
    <t>TOTAL ELIGIBLE COST</t>
  </si>
  <si>
    <t xml:space="preserve">Staff </t>
  </si>
  <si>
    <t>Travel and Subsistence</t>
  </si>
  <si>
    <t>Services</t>
  </si>
  <si>
    <t>Total costs</t>
  </si>
  <si>
    <t>TOTAL INCOME</t>
  </si>
  <si>
    <t>BENEFICIARY'S CONTRIBUTION IN CASH</t>
  </si>
  <si>
    <t>Contributions</t>
  </si>
  <si>
    <t xml:space="preserve">co-financing in cash from other sources (enclose declarations of commitment to co-financing)
</t>
  </si>
  <si>
    <t>Total of beneficiary's contribution in cash</t>
  </si>
  <si>
    <t>Revenue generated by the operation</t>
  </si>
  <si>
    <t xml:space="preserve">Description of revenue </t>
  </si>
  <si>
    <t>Total of revenue generated by the operation</t>
  </si>
  <si>
    <t>Commission grant requested</t>
  </si>
  <si>
    <t>Percentage of the grant  to the total cost</t>
  </si>
  <si>
    <t>SUMMARY PAGE OF THE PROVISIONAL BUDGET IN EURO</t>
  </si>
  <si>
    <t>INCOME</t>
  </si>
  <si>
    <t>EXPENSES</t>
  </si>
  <si>
    <t>ELIGIBLE COSTS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</si>
  <si>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</si>
  <si>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</si>
  <si>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</si>
  <si>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</si>
  <si>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</si>
  <si>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</si>
  <si>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</si>
  <si>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</si>
  <si>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</si>
  <si>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</si>
  <si>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</si>
  <si>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</si>
  <si>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</si>
  <si>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</si>
  <si>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</si>
  <si>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</si>
  <si>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</si>
  <si>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</si>
  <si>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</si>
  <si>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</si>
  <si>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</si>
  <si>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</si>
  <si>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</si>
  <si>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</si>
  <si>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TOTAL DIRECT ELIGIBLE COSTS D1</t>
  </si>
  <si>
    <t>TOTAL COST OF THE OPERATION</t>
  </si>
  <si>
    <t xml:space="preserve">Cost for translation </t>
  </si>
  <si>
    <t xml:space="preserve">Please provide full details on calculation and composition of staff costs and functions performed on an extra document </t>
  </si>
  <si>
    <t xml:space="preserve">Costs for external experts </t>
  </si>
  <si>
    <t>Other administrative costs : rent of offices and related charges.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</si>
  <si>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</si>
  <si>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I</t>
    </r>
    <r>
      <rPr>
        <b/>
        <sz val="11"/>
        <color indexed="10"/>
        <rFont val="Arial"/>
        <family val="2"/>
      </rPr>
      <t xml:space="preserve">nvoices will have to be included with your claim for final payment of the subsidy
</t>
    </r>
  </si>
  <si>
    <t>EXCO.1</t>
  </si>
  <si>
    <t>EXCO.3</t>
  </si>
  <si>
    <t>PPOV - Catering 25 Networks</t>
  </si>
  <si>
    <t>Folders, Poster, Report, Campaign material</t>
  </si>
  <si>
    <t>ENL (English or French / language country)</t>
  </si>
  <si>
    <t>Contribution members EAPN (expertise)</t>
  </si>
  <si>
    <t>Purchase laptops</t>
  </si>
  <si>
    <t>Purchase desktops</t>
  </si>
  <si>
    <t xml:space="preserve">Purchase software </t>
  </si>
  <si>
    <t xml:space="preserve">Purchase new licenses </t>
  </si>
  <si>
    <t>Consultancy for Campaigns and promotional material</t>
  </si>
  <si>
    <t>Brussels</t>
  </si>
  <si>
    <t>Total</t>
  </si>
  <si>
    <t xml:space="preserve">Actual </t>
  </si>
  <si>
    <t>Actual</t>
  </si>
  <si>
    <t>Actual Total</t>
  </si>
  <si>
    <t>BUREAU 1 - Bxl</t>
  </si>
  <si>
    <t>BUREAU 2 - Bxl</t>
  </si>
  <si>
    <t>BUREAU 3 - Bxl</t>
  </si>
  <si>
    <t>ENLARGEMENT</t>
  </si>
  <si>
    <t>ENLARGEMENT - Catering 30 p (10 travelling + 20 on the spot)</t>
  </si>
  <si>
    <t>For example, advertisements, distribution, etc - please add spec.</t>
  </si>
  <si>
    <t>Budgeted</t>
  </si>
  <si>
    <t>General Assembly (6 days)</t>
  </si>
  <si>
    <t>Staff Development Days (10)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</si>
  <si>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</t>
    </r>
  </si>
  <si>
    <t xml:space="preserve">ENLARGEMENT </t>
  </si>
  <si>
    <t>Rent offices + charges (12 months)</t>
  </si>
  <si>
    <t>Members contributions</t>
  </si>
  <si>
    <t>Cost for banking transactions (exchange losses are not eligible), insurance, etc.</t>
  </si>
  <si>
    <t>Travel sub-total Budgeted</t>
  </si>
  <si>
    <t>Subsistence 
sub-total Budgeted</t>
  </si>
  <si>
    <t>Total Budgeted</t>
  </si>
  <si>
    <t xml:space="preserve">A list below of all events </t>
  </si>
  <si>
    <t>Cathy Lespiaucq - PME Conseils (8 days)</t>
  </si>
  <si>
    <t>Stagiaire (15 days)</t>
  </si>
  <si>
    <t>Total cost Administration</t>
  </si>
  <si>
    <t>Total Secretarial costs</t>
  </si>
  <si>
    <t>Actual Travel Sub-total</t>
  </si>
  <si>
    <t>Actual Subsistence Sub-total</t>
  </si>
  <si>
    <t>Budgeted Total</t>
  </si>
  <si>
    <t xml:space="preserve">Co-funding travels </t>
  </si>
  <si>
    <t>Expertise Members</t>
  </si>
  <si>
    <t>Representation costs reimbursed</t>
  </si>
  <si>
    <t>TOTALS</t>
  </si>
  <si>
    <t xml:space="preserve">Total all Headings </t>
  </si>
  <si>
    <t>*) Choose a reference for your event which can be used in the following budget items</t>
  </si>
  <si>
    <t>Donations</t>
  </si>
  <si>
    <t>Network News (3 editions) + Flash</t>
  </si>
  <si>
    <t>AG (English/French/Spanish/German)</t>
  </si>
  <si>
    <t xml:space="preserve">EXCO 1 </t>
  </si>
  <si>
    <t>EXCO 1 - Catering 24 persons</t>
  </si>
  <si>
    <t>EXCO 2</t>
  </si>
  <si>
    <t>EXCO 2 - Catering 24 persons</t>
  </si>
  <si>
    <t>EXCO 3</t>
  </si>
  <si>
    <t>EXCO 3 - Catering 24 persons</t>
  </si>
  <si>
    <t>SEM 4</t>
  </si>
  <si>
    <t>Evaluation EAPN (10 days)</t>
  </si>
  <si>
    <t>SEM 1</t>
  </si>
  <si>
    <t>SEM 2</t>
  </si>
  <si>
    <t>EXCO 1 (English/French)</t>
  </si>
  <si>
    <t>EXCO 2 (English/French)</t>
  </si>
  <si>
    <t>EXCO 3 (English/French)</t>
  </si>
  <si>
    <t>EXCO 1</t>
  </si>
  <si>
    <t xml:space="preserve">Executive Committee </t>
  </si>
  <si>
    <t>BU 1 (English/French)</t>
  </si>
  <si>
    <t>BU 2 (English/French)</t>
  </si>
  <si>
    <t>BU 1</t>
  </si>
  <si>
    <t>BU 2</t>
  </si>
  <si>
    <t>Europe Inclusion Strategy Group</t>
  </si>
  <si>
    <t>Conference</t>
  </si>
  <si>
    <t>Task Force</t>
  </si>
  <si>
    <t>Alliance Building</t>
  </si>
  <si>
    <t>EUROPE INCLUSION STRATEGY GROUP 1</t>
  </si>
  <si>
    <t>EUROPE INCLUSION STRATEGY GROUP 1 - Catering 40 persons</t>
  </si>
  <si>
    <t>EUROPE INCLUSION STRATEGY GROUP 2</t>
  </si>
  <si>
    <t>EUROPE INCLUSION STRATEGY GROUP 2 - Catering 40 persons</t>
  </si>
  <si>
    <t>EUROPE INCLUSION STRATEGY GROUP 3</t>
  </si>
  <si>
    <t>EUROPE INCLUSION STRATEGY GROUP 3 - Catering 40 persons</t>
  </si>
  <si>
    <t>CONF</t>
  </si>
  <si>
    <t>CONF - Catering 90 persons</t>
  </si>
  <si>
    <t>CONF - Catering 100 persons</t>
  </si>
  <si>
    <t>SEM 1 - Catering 6 persons</t>
  </si>
  <si>
    <t>SEM 2 - Catering 6 persons</t>
  </si>
  <si>
    <t>SEM 3</t>
  </si>
  <si>
    <t>SEM 3 - Catering 6 persons</t>
  </si>
  <si>
    <t>SEM 4 - Catering 6 persons</t>
  </si>
  <si>
    <t>REP - Catering for 30 persons</t>
  </si>
  <si>
    <t>Website + Social Media</t>
  </si>
  <si>
    <t>EAPN Fund Prize</t>
  </si>
  <si>
    <t>EU IS</t>
  </si>
  <si>
    <t>GA</t>
  </si>
  <si>
    <t>Task Forces</t>
  </si>
  <si>
    <t>EXCO</t>
  </si>
  <si>
    <t>Translations of EAPN publications (25)</t>
  </si>
  <si>
    <t>Translations of EAPN Network News (12)</t>
  </si>
  <si>
    <t>TF</t>
  </si>
  <si>
    <t>EU IS 1</t>
  </si>
  <si>
    <t>EU IS 2</t>
  </si>
  <si>
    <t>EU IS 3</t>
  </si>
  <si>
    <t>BU 3 (English/French)</t>
  </si>
  <si>
    <t>EU IS 1 (English/French)</t>
  </si>
  <si>
    <t>EU IS 2 (English/French)</t>
  </si>
  <si>
    <t>EU IS 3 (English/French)</t>
  </si>
  <si>
    <t>CONF (English/French)</t>
  </si>
  <si>
    <t>TF (English/French)</t>
  </si>
  <si>
    <t>Consultancy Conference (4 days)</t>
  </si>
  <si>
    <t>Consultancy TF - EU IS - EXCO (25 days)</t>
  </si>
  <si>
    <t>BU 3</t>
  </si>
  <si>
    <t>PPOV 1</t>
  </si>
  <si>
    <t>PPOV 2</t>
  </si>
  <si>
    <t>PPOV 3</t>
  </si>
  <si>
    <t>PPOV 1 - Catering 35 Networks</t>
  </si>
  <si>
    <t>PPOV 2 - Catering 20 Networks</t>
  </si>
  <si>
    <t>PPOV 3 - Catering 35 Networks</t>
  </si>
  <si>
    <t xml:space="preserve">General Assembly </t>
  </si>
  <si>
    <t>Europe IS</t>
  </si>
  <si>
    <t>Sponsorship prize</t>
  </si>
  <si>
    <t>Contracts Networks</t>
  </si>
  <si>
    <t xml:space="preserve">Fundraising </t>
  </si>
  <si>
    <t>LEARNING FORUM</t>
  </si>
  <si>
    <t>CB 1</t>
  </si>
  <si>
    <t>CB 2</t>
  </si>
  <si>
    <t>CB 2 - Catering 35 persons</t>
  </si>
  <si>
    <t>CB 1 - Catering 35 persons</t>
  </si>
  <si>
    <t>Capacity Building</t>
  </si>
  <si>
    <t>Coordinators - Meeting of People Experiencing Poverty</t>
  </si>
  <si>
    <t>Facilitators - Meeting of People Experiencing Poverty</t>
  </si>
  <si>
    <t>CB 1 (English/French)</t>
  </si>
  <si>
    <t>CB 2 (English/French)</t>
  </si>
  <si>
    <t>DETAILED BUDGET 01/01/2013 - 31/12/2013</t>
  </si>
  <si>
    <t>DRAFT Budget for the period 01/01/2013 - 31/12/2013</t>
  </si>
  <si>
    <t>GENERAL ASSEMBLY - Catering 70 persons</t>
  </si>
  <si>
    <t>LEARNING FORUM - 70 persons</t>
  </si>
  <si>
    <t>LEARNING FORUM - 70 persons catering</t>
  </si>
  <si>
    <t>Learning Forum</t>
  </si>
  <si>
    <t>12th Meeting of People Experiencing Poverty</t>
  </si>
  <si>
    <t>Consultancy Fundraising - 25 days</t>
  </si>
  <si>
    <t>Work on EU IS by 30 of the National Networks</t>
  </si>
  <si>
    <t>Co-financing Task Forces</t>
  </si>
  <si>
    <t>Preparation Follow-up 12th Meeting POV</t>
  </si>
  <si>
    <t>Coordinators (for up to 30 Networks) for the Preparation of the 12th Meeting People Experiencing Poverty (260 days)</t>
  </si>
  <si>
    <t>GENERAL ASSEMBLY - 70 persons</t>
  </si>
  <si>
    <t>Staff Development of Personal Skills (13)</t>
  </si>
  <si>
    <t>Rent payment system</t>
  </si>
  <si>
    <t>21-22</t>
  </si>
  <si>
    <t>Jan</t>
  </si>
  <si>
    <t>May</t>
  </si>
  <si>
    <t>6-7</t>
  </si>
  <si>
    <t>14-16</t>
  </si>
  <si>
    <t>March</t>
  </si>
  <si>
    <t>June</t>
  </si>
  <si>
    <t>13-15</t>
  </si>
  <si>
    <t>1-2</t>
  </si>
  <si>
    <t>Feb</t>
  </si>
  <si>
    <t>10-11</t>
  </si>
  <si>
    <t>Belgrade, Serbia</t>
  </si>
  <si>
    <t>26</t>
  </si>
  <si>
    <t>22-25</t>
  </si>
  <si>
    <t>Laulasma, Estonia</t>
  </si>
  <si>
    <t>TF1</t>
  </si>
  <si>
    <t>TF1 Catering 6 persons</t>
  </si>
  <si>
    <t>TF2</t>
  </si>
  <si>
    <t>TF2 Catering 6 persons</t>
  </si>
  <si>
    <t>TF3</t>
  </si>
  <si>
    <t>TF3 Catering 6 persons</t>
  </si>
  <si>
    <t>TF4</t>
  </si>
  <si>
    <t>TF4 Catering 6 persons</t>
  </si>
  <si>
    <t>TF5</t>
  </si>
  <si>
    <t>TF5 Catering 6 persons</t>
  </si>
  <si>
    <t>TF6</t>
  </si>
  <si>
    <t>TF7 Catering 6 persons</t>
  </si>
  <si>
    <t>TF6 Catering 6 persons</t>
  </si>
  <si>
    <t>TF7</t>
  </si>
  <si>
    <t>TF8</t>
  </si>
  <si>
    <t>TF8 Catering 6 persons</t>
  </si>
  <si>
    <t>TF9</t>
  </si>
  <si>
    <t>TF9 Catering 6 persons</t>
  </si>
  <si>
    <t>TF10</t>
  </si>
  <si>
    <t>TF10 Catering 6 persons</t>
  </si>
  <si>
    <t>TF11</t>
  </si>
  <si>
    <t>TF11 Catering 6 persons</t>
  </si>
  <si>
    <t>TF12</t>
  </si>
  <si>
    <t>TF12 Catering 6 persons</t>
  </si>
  <si>
    <t>EOS - 15 persons</t>
  </si>
  <si>
    <t>European Organizations</t>
  </si>
  <si>
    <t>14</t>
  </si>
  <si>
    <t>October</t>
  </si>
  <si>
    <t>30-1</t>
  </si>
  <si>
    <t>Palma de Mallorca</t>
  </si>
  <si>
    <t>Reykjavik</t>
  </si>
  <si>
    <t>22-23</t>
  </si>
  <si>
    <t>Sept/Oct</t>
  </si>
  <si>
    <t>Nov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</si>
</sst>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8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 applyProtection="1">
      <alignment/>
      <protection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64" fontId="4" fillId="0" borderId="16" xfId="45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33" borderId="11" xfId="0" applyFont="1" applyFill="1" applyBorder="1" applyAlignment="1">
      <alignment/>
    </xf>
    <xf numFmtId="4" fontId="5" fillId="33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4" fontId="4" fillId="0" borderId="2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4" fontId="5" fillId="0" borderId="16" xfId="0" applyNumberFormat="1" applyFont="1" applyFill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4" fontId="4" fillId="0" borderId="20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0" fontId="4" fillId="33" borderId="11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5" xfId="0" applyNumberFormat="1" applyFont="1" applyBorder="1" applyAlignment="1" applyProtection="1">
      <alignment/>
      <protection/>
    </xf>
    <xf numFmtId="164" fontId="5" fillId="0" borderId="16" xfId="45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164" fontId="5" fillId="0" borderId="16" xfId="45" applyFont="1" applyBorder="1" applyAlignment="1" applyProtection="1">
      <alignment horizontal="right"/>
      <protection/>
    </xf>
    <xf numFmtId="0" fontId="4" fillId="0" borderId="29" xfId="0" applyFont="1" applyBorder="1" applyAlignment="1">
      <alignment/>
    </xf>
    <xf numFmtId="0" fontId="0" fillId="0" borderId="14" xfId="0" applyBorder="1" applyAlignment="1">
      <alignment/>
    </xf>
    <xf numFmtId="164" fontId="4" fillId="0" borderId="22" xfId="45" applyFont="1" applyBorder="1" applyAlignment="1" applyProtection="1">
      <alignment/>
      <protection/>
    </xf>
    <xf numFmtId="0" fontId="5" fillId="33" borderId="30" xfId="0" applyFont="1" applyFill="1" applyBorder="1" applyAlignment="1">
      <alignment/>
    </xf>
    <xf numFmtId="164" fontId="4" fillId="33" borderId="24" xfId="45" applyFont="1" applyFill="1" applyBorder="1" applyAlignment="1" applyProtection="1">
      <alignment/>
      <protection/>
    </xf>
    <xf numFmtId="0" fontId="5" fillId="33" borderId="31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164" fontId="4" fillId="33" borderId="26" xfId="45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33" borderId="32" xfId="0" applyFont="1" applyFill="1" applyBorder="1" applyAlignment="1">
      <alignment horizontal="left" indent="1"/>
    </xf>
    <xf numFmtId="4" fontId="5" fillId="33" borderId="29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7" fillId="34" borderId="33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vertical="center" wrapText="1"/>
      <protection locked="0"/>
    </xf>
    <xf numFmtId="4" fontId="15" fillId="34" borderId="3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wrapText="1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2" fontId="5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 locked="0"/>
    </xf>
    <xf numFmtId="0" fontId="16" fillId="36" borderId="11" xfId="0" applyFont="1" applyFill="1" applyBorder="1" applyAlignment="1" applyProtection="1">
      <alignment/>
      <protection locked="0"/>
    </xf>
    <xf numFmtId="0" fontId="16" fillId="36" borderId="13" xfId="0" applyFont="1" applyFill="1" applyBorder="1" applyAlignment="1" applyProtection="1">
      <alignment/>
      <protection locked="0"/>
    </xf>
    <xf numFmtId="0" fontId="16" fillId="36" borderId="12" xfId="0" applyFont="1" applyFill="1" applyBorder="1" applyAlignment="1" applyProtection="1">
      <alignment/>
      <protection locked="0"/>
    </xf>
    <xf numFmtId="4" fontId="15" fillId="34" borderId="36" xfId="0" applyNumberFormat="1" applyFont="1" applyFill="1" applyBorder="1" applyAlignment="1" applyProtection="1">
      <alignment wrapText="1"/>
      <protection/>
    </xf>
    <xf numFmtId="0" fontId="16" fillId="36" borderId="11" xfId="0" applyFont="1" applyFill="1" applyBorder="1" applyAlignment="1" applyProtection="1">
      <alignment wrapText="1"/>
      <protection locked="0"/>
    </xf>
    <xf numFmtId="2" fontId="16" fillId="36" borderId="13" xfId="0" applyNumberFormat="1" applyFont="1" applyFill="1" applyBorder="1" applyAlignment="1" applyProtection="1">
      <alignment wrapText="1"/>
      <protection locked="0"/>
    </xf>
    <xf numFmtId="4" fontId="16" fillId="36" borderId="39" xfId="0" applyNumberFormat="1" applyFont="1" applyFill="1" applyBorder="1" applyAlignment="1" applyProtection="1">
      <alignment wrapText="1"/>
      <protection/>
    </xf>
    <xf numFmtId="0" fontId="16" fillId="36" borderId="11" xfId="0" applyFont="1" applyFill="1" applyBorder="1" applyAlignment="1">
      <alignment/>
    </xf>
    <xf numFmtId="0" fontId="16" fillId="36" borderId="13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5" fillId="0" borderId="40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wrapText="1"/>
      <protection locked="0"/>
    </xf>
    <xf numFmtId="4" fontId="15" fillId="34" borderId="42" xfId="0" applyNumberFormat="1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 applyProtection="1">
      <alignment wrapText="1"/>
      <protection/>
    </xf>
    <xf numFmtId="4" fontId="15" fillId="34" borderId="43" xfId="0" applyNumberFormat="1" applyFont="1" applyFill="1" applyBorder="1" applyAlignment="1" applyProtection="1">
      <alignment wrapText="1"/>
      <protection/>
    </xf>
    <xf numFmtId="0" fontId="16" fillId="36" borderId="41" xfId="0" applyFont="1" applyFill="1" applyBorder="1" applyAlignment="1">
      <alignment/>
    </xf>
    <xf numFmtId="0" fontId="16" fillId="36" borderId="44" xfId="0" applyFont="1" applyFill="1" applyBorder="1" applyAlignment="1">
      <alignment/>
    </xf>
    <xf numFmtId="4" fontId="16" fillId="36" borderId="42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 applyProtection="1">
      <alignment/>
      <protection/>
    </xf>
    <xf numFmtId="4" fontId="15" fillId="34" borderId="43" xfId="0" applyNumberFormat="1" applyFont="1" applyFill="1" applyBorder="1" applyAlignment="1" applyProtection="1">
      <alignment horizontal="right" vertical="center" wrapText="1"/>
      <protection/>
    </xf>
    <xf numFmtId="4" fontId="16" fillId="36" borderId="42" xfId="0" applyNumberFormat="1" applyFont="1" applyFill="1" applyBorder="1" applyAlignment="1">
      <alignment/>
    </xf>
    <xf numFmtId="0" fontId="16" fillId="36" borderId="45" xfId="0" applyFont="1" applyFill="1" applyBorder="1" applyAlignment="1">
      <alignment/>
    </xf>
    <xf numFmtId="0" fontId="15" fillId="36" borderId="46" xfId="0" applyFont="1" applyFill="1" applyBorder="1" applyAlignment="1">
      <alignment/>
    </xf>
    <xf numFmtId="4" fontId="15" fillId="34" borderId="36" xfId="0" applyNumberFormat="1" applyFont="1" applyFill="1" applyBorder="1" applyAlignment="1">
      <alignment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" fontId="15" fillId="34" borderId="15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35" borderId="0" xfId="0" applyFont="1" applyFill="1" applyBorder="1" applyAlignment="1" applyProtection="1">
      <alignment vertical="top" wrapText="1"/>
      <protection/>
    </xf>
    <xf numFmtId="2" fontId="5" fillId="35" borderId="0" xfId="0" applyNumberFormat="1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 locked="0"/>
    </xf>
    <xf numFmtId="0" fontId="16" fillId="37" borderId="11" xfId="0" applyFont="1" applyFill="1" applyBorder="1" applyAlignment="1" applyProtection="1">
      <alignment/>
      <protection locked="0"/>
    </xf>
    <xf numFmtId="0" fontId="16" fillId="37" borderId="13" xfId="0" applyFont="1" applyFill="1" applyBorder="1" applyAlignment="1" applyProtection="1">
      <alignment/>
      <protection locked="0"/>
    </xf>
    <xf numFmtId="0" fontId="15" fillId="37" borderId="13" xfId="0" applyFont="1" applyFill="1" applyBorder="1" applyAlignment="1" applyProtection="1">
      <alignment/>
      <protection locked="0"/>
    </xf>
    <xf numFmtId="0" fontId="15" fillId="37" borderId="1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" fontId="16" fillId="36" borderId="39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0" fontId="15" fillId="36" borderId="13" xfId="0" applyFont="1" applyFill="1" applyBorder="1" applyAlignment="1" applyProtection="1">
      <alignment/>
      <protection locked="0"/>
    </xf>
    <xf numFmtId="0" fontId="16" fillId="34" borderId="43" xfId="0" applyFont="1" applyFill="1" applyBorder="1" applyAlignment="1" applyProtection="1">
      <alignment horizontal="center" vertical="center" wrapText="1"/>
      <protection locked="0"/>
    </xf>
    <xf numFmtId="0" fontId="16" fillId="36" borderId="32" xfId="0" applyFont="1" applyFill="1" applyBorder="1" applyAlignment="1" applyProtection="1">
      <alignment/>
      <protection/>
    </xf>
    <xf numFmtId="0" fontId="15" fillId="36" borderId="10" xfId="0" applyFont="1" applyFill="1" applyBorder="1" applyAlignment="1" applyProtection="1">
      <alignment/>
      <protection locked="0"/>
    </xf>
    <xf numFmtId="4" fontId="16" fillId="36" borderId="29" xfId="0" applyNumberFormat="1" applyFont="1" applyFill="1" applyBorder="1" applyAlignment="1" applyProtection="1">
      <alignment/>
      <protection/>
    </xf>
    <xf numFmtId="0" fontId="16" fillId="35" borderId="14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locked="0"/>
    </xf>
    <xf numFmtId="0" fontId="15" fillId="35" borderId="0" xfId="0" applyFont="1" applyFill="1" applyBorder="1" applyAlignment="1" applyProtection="1">
      <alignment/>
      <protection locked="0"/>
    </xf>
    <xf numFmtId="2" fontId="16" fillId="35" borderId="0" xfId="0" applyNumberFormat="1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6" fillId="33" borderId="33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/>
      <protection/>
    </xf>
    <xf numFmtId="0" fontId="23" fillId="37" borderId="13" xfId="0" applyFont="1" applyFill="1" applyBorder="1" applyAlignment="1" applyProtection="1">
      <alignment wrapText="1"/>
      <protection/>
    </xf>
    <xf numFmtId="0" fontId="23" fillId="37" borderId="12" xfId="0" applyFont="1" applyFill="1" applyBorder="1" applyAlignment="1" applyProtection="1">
      <alignment wrapText="1"/>
      <protection/>
    </xf>
    <xf numFmtId="4" fontId="23" fillId="37" borderId="33" xfId="0" applyNumberFormat="1" applyFont="1" applyFill="1" applyBorder="1" applyAlignment="1" applyProtection="1">
      <alignment wrapText="1"/>
      <protection/>
    </xf>
    <xf numFmtId="0" fontId="23" fillId="37" borderId="11" xfId="0" applyFont="1" applyFill="1" applyBorder="1" applyAlignment="1" applyProtection="1">
      <alignment/>
      <protection/>
    </xf>
    <xf numFmtId="10" fontId="23" fillId="37" borderId="33" xfId="50" applyNumberFormat="1" applyFont="1" applyFill="1" applyBorder="1" applyAlignment="1" applyProtection="1">
      <alignment wrapText="1"/>
      <protection/>
    </xf>
    <xf numFmtId="4" fontId="5" fillId="33" borderId="47" xfId="0" applyNumberFormat="1" applyFont="1" applyFill="1" applyBorder="1" applyAlignment="1" applyProtection="1">
      <alignment/>
      <protection/>
    </xf>
    <xf numFmtId="4" fontId="5" fillId="33" borderId="48" xfId="0" applyNumberFormat="1" applyFont="1" applyFill="1" applyBorder="1" applyAlignment="1" applyProtection="1">
      <alignment/>
      <protection/>
    </xf>
    <xf numFmtId="4" fontId="5" fillId="33" borderId="33" xfId="0" applyNumberFormat="1" applyFont="1" applyFill="1" applyBorder="1" applyAlignment="1" applyProtection="1">
      <alignment horizontal="right"/>
      <protection/>
    </xf>
    <xf numFmtId="4" fontId="4" fillId="0" borderId="49" xfId="0" applyNumberFormat="1" applyFont="1" applyBorder="1" applyAlignment="1" applyProtection="1">
      <alignment/>
      <protection/>
    </xf>
    <xf numFmtId="0" fontId="16" fillId="0" borderId="34" xfId="0" applyFont="1" applyBorder="1" applyAlignment="1" applyProtection="1">
      <alignment horizontal="center" vertical="center" wrapText="1"/>
      <protection locked="0"/>
    </xf>
    <xf numFmtId="4" fontId="15" fillId="34" borderId="50" xfId="0" applyNumberFormat="1" applyFont="1" applyFill="1" applyBorder="1" applyAlignment="1" applyProtection="1">
      <alignment/>
      <protection/>
    </xf>
    <xf numFmtId="4" fontId="7" fillId="33" borderId="33" xfId="0" applyNumberFormat="1" applyFont="1" applyFill="1" applyBorder="1" applyAlignment="1" applyProtection="1">
      <alignment/>
      <protection/>
    </xf>
    <xf numFmtId="0" fontId="16" fillId="34" borderId="51" xfId="0" applyFont="1" applyFill="1" applyBorder="1" applyAlignment="1">
      <alignment horizontal="center" vertical="top" wrapText="1"/>
    </xf>
    <xf numFmtId="0" fontId="16" fillId="34" borderId="51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>
      <alignment horizontal="right"/>
    </xf>
    <xf numFmtId="4" fontId="16" fillId="34" borderId="43" xfId="0" applyNumberFormat="1" applyFont="1" applyFill="1" applyBorder="1" applyAlignment="1" applyProtection="1">
      <alignment wrapText="1"/>
      <protection/>
    </xf>
    <xf numFmtId="4" fontId="16" fillId="34" borderId="36" xfId="0" applyNumberFormat="1" applyFont="1" applyFill="1" applyBorder="1" applyAlignment="1" applyProtection="1">
      <alignment wrapText="1"/>
      <protection/>
    </xf>
    <xf numFmtId="4" fontId="16" fillId="34" borderId="43" xfId="0" applyNumberFormat="1" applyFont="1" applyFill="1" applyBorder="1" applyAlignment="1" applyProtection="1">
      <alignment horizontal="right" vertical="center" wrapText="1"/>
      <protection/>
    </xf>
    <xf numFmtId="4" fontId="16" fillId="34" borderId="43" xfId="0" applyNumberFormat="1" applyFont="1" applyFill="1" applyBorder="1" applyAlignment="1">
      <alignment/>
    </xf>
    <xf numFmtId="4" fontId="16" fillId="34" borderId="36" xfId="0" applyNumberFormat="1" applyFont="1" applyFill="1" applyBorder="1" applyAlignment="1">
      <alignment/>
    </xf>
    <xf numFmtId="4" fontId="16" fillId="34" borderId="15" xfId="0" applyNumberFormat="1" applyFont="1" applyFill="1" applyBorder="1" applyAlignment="1" applyProtection="1">
      <alignment wrapText="1"/>
      <protection/>
    </xf>
    <xf numFmtId="4" fontId="16" fillId="34" borderId="36" xfId="0" applyNumberFormat="1" applyFont="1" applyFill="1" applyBorder="1" applyAlignment="1" applyProtection="1">
      <alignment/>
      <protection/>
    </xf>
    <xf numFmtId="0" fontId="2" fillId="37" borderId="33" xfId="0" applyFont="1" applyFill="1" applyBorder="1" applyAlignment="1" applyProtection="1">
      <alignment/>
      <protection locked="0"/>
    </xf>
    <xf numFmtId="4" fontId="4" fillId="0" borderId="51" xfId="0" applyNumberFormat="1" applyFont="1" applyBorder="1" applyAlignment="1" applyProtection="1">
      <alignment/>
      <protection/>
    </xf>
    <xf numFmtId="4" fontId="4" fillId="0" borderId="50" xfId="0" applyNumberFormat="1" applyFont="1" applyBorder="1" applyAlignment="1" applyProtection="1">
      <alignment/>
      <protection/>
    </xf>
    <xf numFmtId="4" fontId="4" fillId="0" borderId="52" xfId="0" applyNumberFormat="1" applyFont="1" applyBorder="1" applyAlignment="1" applyProtection="1">
      <alignment/>
      <protection/>
    </xf>
    <xf numFmtId="4" fontId="4" fillId="0" borderId="50" xfId="0" applyNumberFormat="1" applyFont="1" applyBorder="1" applyAlignment="1" applyProtection="1">
      <alignment horizontal="right"/>
      <protection/>
    </xf>
    <xf numFmtId="4" fontId="4" fillId="0" borderId="52" xfId="0" applyNumberFormat="1" applyFont="1" applyBorder="1" applyAlignment="1" applyProtection="1">
      <alignment horizontal="right"/>
      <protection/>
    </xf>
    <xf numFmtId="4" fontId="4" fillId="0" borderId="53" xfId="0" applyNumberFormat="1" applyFont="1" applyBorder="1" applyAlignment="1" applyProtection="1">
      <alignment/>
      <protection/>
    </xf>
    <xf numFmtId="4" fontId="4" fillId="0" borderId="54" xfId="0" applyNumberFormat="1" applyFont="1" applyBorder="1" applyAlignment="1" applyProtection="1">
      <alignment/>
      <protection/>
    </xf>
    <xf numFmtId="4" fontId="4" fillId="0" borderId="55" xfId="0" applyNumberFormat="1" applyFont="1" applyBorder="1" applyAlignment="1" applyProtection="1">
      <alignment/>
      <protection/>
    </xf>
    <xf numFmtId="4" fontId="4" fillId="0" borderId="29" xfId="0" applyNumberFormat="1" applyFont="1" applyBorder="1" applyAlignment="1" applyProtection="1">
      <alignment/>
      <protection/>
    </xf>
    <xf numFmtId="0" fontId="15" fillId="0" borderId="40" xfId="0" applyFont="1" applyBorder="1" applyAlignment="1" applyProtection="1">
      <alignment vertical="top" wrapText="1"/>
      <protection locked="0"/>
    </xf>
    <xf numFmtId="0" fontId="15" fillId="0" borderId="40" xfId="0" applyFont="1" applyBorder="1" applyAlignment="1" applyProtection="1">
      <alignment wrapText="1"/>
      <protection locked="0"/>
    </xf>
    <xf numFmtId="0" fontId="18" fillId="0" borderId="0" xfId="0" applyFont="1" applyAlignment="1">
      <alignment horizontal="center" wrapText="1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5" fillId="0" borderId="14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Fill="1" applyBorder="1" applyAlignment="1" applyProtection="1">
      <alignment wrapText="1"/>
      <protection/>
    </xf>
    <xf numFmtId="4" fontId="16" fillId="0" borderId="14" xfId="0" applyNumberFormat="1" applyFont="1" applyFill="1" applyBorder="1" applyAlignment="1" applyProtection="1">
      <alignment wrapText="1"/>
      <protection/>
    </xf>
    <xf numFmtId="0" fontId="13" fillId="0" borderId="14" xfId="0" applyFont="1" applyBorder="1" applyAlignment="1" applyProtection="1">
      <alignment vertical="top"/>
      <protection locked="0"/>
    </xf>
    <xf numFmtId="0" fontId="13" fillId="0" borderId="0" xfId="0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4" fontId="15" fillId="34" borderId="50" xfId="0" applyNumberFormat="1" applyFont="1" applyFill="1" applyBorder="1" applyAlignment="1" applyProtection="1">
      <alignment wrapText="1"/>
      <protection/>
    </xf>
    <xf numFmtId="4" fontId="16" fillId="36" borderId="33" xfId="0" applyNumberFormat="1" applyFont="1" applyFill="1" applyBorder="1" applyAlignment="1" applyProtection="1">
      <alignment wrapText="1"/>
      <protection/>
    </xf>
    <xf numFmtId="0" fontId="16" fillId="36" borderId="11" xfId="0" applyFont="1" applyFill="1" applyBorder="1" applyAlignment="1">
      <alignment/>
    </xf>
    <xf numFmtId="4" fontId="16" fillId="36" borderId="39" xfId="0" applyNumberFormat="1" applyFont="1" applyFill="1" applyBorder="1" applyAlignment="1" applyProtection="1">
      <alignment/>
      <protection/>
    </xf>
    <xf numFmtId="4" fontId="15" fillId="0" borderId="14" xfId="0" applyNumberFormat="1" applyFont="1" applyFill="1" applyBorder="1" applyAlignment="1" applyProtection="1">
      <alignment wrapText="1"/>
      <protection locked="0"/>
    </xf>
    <xf numFmtId="2" fontId="16" fillId="0" borderId="14" xfId="0" applyNumberFormat="1" applyFont="1" applyFill="1" applyBorder="1" applyAlignment="1">
      <alignment/>
    </xf>
    <xf numFmtId="4" fontId="1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2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" fontId="15" fillId="0" borderId="22" xfId="0" applyNumberFormat="1" applyFont="1" applyFill="1" applyBorder="1" applyAlignment="1" applyProtection="1">
      <alignment wrapText="1"/>
      <protection/>
    </xf>
    <xf numFmtId="4" fontId="16" fillId="0" borderId="22" xfId="0" applyNumberFormat="1" applyFont="1" applyFill="1" applyBorder="1" applyAlignment="1" applyProtection="1">
      <alignment/>
      <protection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4" fontId="15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22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5" fillId="0" borderId="14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36" borderId="41" xfId="0" applyFont="1" applyFill="1" applyBorder="1" applyAlignment="1" applyProtection="1">
      <alignment/>
      <protection/>
    </xf>
    <xf numFmtId="0" fontId="15" fillId="36" borderId="44" xfId="0" applyFont="1" applyFill="1" applyBorder="1" applyAlignment="1">
      <alignment/>
    </xf>
    <xf numFmtId="4" fontId="16" fillId="36" borderId="42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wrapText="1"/>
    </xf>
    <xf numFmtId="2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/>
      <protection/>
    </xf>
    <xf numFmtId="4" fontId="16" fillId="0" borderId="14" xfId="0" applyNumberFormat="1" applyFont="1" applyFill="1" applyBorder="1" applyAlignment="1" applyProtection="1">
      <alignment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/>
      <protection locked="0"/>
    </xf>
    <xf numFmtId="2" fontId="16" fillId="0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4" fontId="15" fillId="0" borderId="22" xfId="0" applyNumberFormat="1" applyFont="1" applyFill="1" applyBorder="1" applyAlignment="1" applyProtection="1">
      <alignment/>
      <protection/>
    </xf>
    <xf numFmtId="4" fontId="15" fillId="0" borderId="14" xfId="0" applyNumberFormat="1" applyFont="1" applyFill="1" applyBorder="1" applyAlignment="1" applyProtection="1">
      <alignment/>
      <protection/>
    </xf>
    <xf numFmtId="4" fontId="16" fillId="0" borderId="14" xfId="0" applyNumberFormat="1" applyFont="1" applyFill="1" applyBorder="1" applyAlignment="1" applyProtection="1">
      <alignment/>
      <protection/>
    </xf>
    <xf numFmtId="0" fontId="16" fillId="34" borderId="56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>
      <alignment/>
    </xf>
    <xf numFmtId="4" fontId="15" fillId="33" borderId="56" xfId="0" applyNumberFormat="1" applyFont="1" applyFill="1" applyBorder="1" applyAlignment="1" applyProtection="1">
      <alignment/>
      <protection/>
    </xf>
    <xf numFmtId="4" fontId="15" fillId="33" borderId="50" xfId="0" applyNumberFormat="1" applyFont="1" applyFill="1" applyBorder="1" applyAlignment="1" applyProtection="1">
      <alignment/>
      <protection/>
    </xf>
    <xf numFmtId="4" fontId="15" fillId="33" borderId="52" xfId="0" applyNumberFormat="1" applyFont="1" applyFill="1" applyBorder="1" applyAlignment="1" applyProtection="1">
      <alignment/>
      <protection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4" fontId="16" fillId="36" borderId="33" xfId="0" applyNumberFormat="1" applyFont="1" applyFill="1" applyBorder="1" applyAlignment="1" applyProtection="1">
      <alignment/>
      <protection/>
    </xf>
    <xf numFmtId="4" fontId="7" fillId="33" borderId="33" xfId="0" applyNumberFormat="1" applyFont="1" applyFill="1" applyBorder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4" fontId="16" fillId="36" borderId="58" xfId="0" applyNumberFormat="1" applyFont="1" applyFill="1" applyBorder="1" applyAlignment="1" applyProtection="1">
      <alignment/>
      <protection/>
    </xf>
    <xf numFmtId="4" fontId="15" fillId="34" borderId="52" xfId="0" applyNumberFormat="1" applyFont="1" applyFill="1" applyBorder="1" applyAlignment="1" applyProtection="1">
      <alignment wrapText="1"/>
      <protection/>
    </xf>
    <xf numFmtId="4" fontId="16" fillId="36" borderId="58" xfId="0" applyNumberFormat="1" applyFont="1" applyFill="1" applyBorder="1" applyAlignment="1" applyProtection="1">
      <alignment/>
      <protection/>
    </xf>
    <xf numFmtId="0" fontId="15" fillId="36" borderId="31" xfId="0" applyFont="1" applyFill="1" applyBorder="1" applyAlignment="1">
      <alignment/>
    </xf>
    <xf numFmtId="4" fontId="15" fillId="34" borderId="50" xfId="0" applyNumberFormat="1" applyFont="1" applyFill="1" applyBorder="1" applyAlignment="1">
      <alignment/>
    </xf>
    <xf numFmtId="4" fontId="16" fillId="36" borderId="58" xfId="0" applyNumberFormat="1" applyFont="1" applyFill="1" applyBorder="1" applyAlignment="1">
      <alignment/>
    </xf>
    <xf numFmtId="4" fontId="15" fillId="34" borderId="56" xfId="0" applyNumberFormat="1" applyFont="1" applyFill="1" applyBorder="1" applyAlignment="1" applyProtection="1">
      <alignment wrapText="1"/>
      <protection/>
    </xf>
    <xf numFmtId="4" fontId="15" fillId="34" borderId="56" xfId="0" applyNumberFormat="1" applyFont="1" applyFill="1" applyBorder="1" applyAlignment="1" applyProtection="1">
      <alignment horizontal="right" vertical="center" wrapText="1"/>
      <protection/>
    </xf>
    <xf numFmtId="4" fontId="15" fillId="34" borderId="58" xfId="0" applyNumberFormat="1" applyFont="1" applyFill="1" applyBorder="1" applyAlignment="1" applyProtection="1">
      <alignment wrapText="1"/>
      <protection/>
    </xf>
    <xf numFmtId="4" fontId="16" fillId="36" borderId="33" xfId="0" applyNumberFormat="1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wrapText="1"/>
      <protection locked="0"/>
    </xf>
    <xf numFmtId="0" fontId="16" fillId="34" borderId="37" xfId="0" applyFont="1" applyFill="1" applyBorder="1" applyAlignment="1" applyProtection="1">
      <alignment horizontal="center" vertical="center" wrapText="1"/>
      <protection locked="0"/>
    </xf>
    <xf numFmtId="4" fontId="15" fillId="34" borderId="20" xfId="0" applyNumberFormat="1" applyFont="1" applyFill="1" applyBorder="1" applyAlignment="1" applyProtection="1">
      <alignment/>
      <protection/>
    </xf>
    <xf numFmtId="4" fontId="16" fillId="34" borderId="20" xfId="0" applyNumberFormat="1" applyFont="1" applyFill="1" applyBorder="1" applyAlignment="1" applyProtection="1">
      <alignment/>
      <protection/>
    </xf>
    <xf numFmtId="0" fontId="20" fillId="0" borderId="19" xfId="0" applyFont="1" applyBorder="1" applyAlignment="1" applyProtection="1">
      <alignment wrapText="1"/>
      <protection locked="0"/>
    </xf>
    <xf numFmtId="4" fontId="15" fillId="34" borderId="21" xfId="0" applyNumberFormat="1" applyFont="1" applyFill="1" applyBorder="1" applyAlignment="1" applyProtection="1">
      <alignment/>
      <protection/>
    </xf>
    <xf numFmtId="4" fontId="16" fillId="34" borderId="2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4" fontId="7" fillId="33" borderId="59" xfId="0" applyNumberFormat="1" applyFont="1" applyFill="1" applyBorder="1" applyAlignment="1" applyProtection="1">
      <alignment/>
      <protection/>
    </xf>
    <xf numFmtId="0" fontId="16" fillId="34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/>
    </xf>
    <xf numFmtId="4" fontId="16" fillId="34" borderId="34" xfId="0" applyNumberFormat="1" applyFont="1" applyFill="1" applyBorder="1" applyAlignment="1" applyProtection="1">
      <alignment/>
      <protection/>
    </xf>
    <xf numFmtId="4" fontId="16" fillId="34" borderId="19" xfId="0" applyNumberFormat="1" applyFont="1" applyFill="1" applyBorder="1" applyAlignment="1" applyProtection="1">
      <alignment/>
      <protection/>
    </xf>
    <xf numFmtId="4" fontId="7" fillId="33" borderId="60" xfId="0" applyNumberFormat="1" applyFont="1" applyFill="1" applyBorder="1" applyAlignment="1" applyProtection="1">
      <alignment/>
      <protection/>
    </xf>
    <xf numFmtId="0" fontId="15" fillId="34" borderId="52" xfId="0" applyNumberFormat="1" applyFont="1" applyFill="1" applyBorder="1" applyAlignment="1" applyProtection="1">
      <alignment/>
      <protection locked="0"/>
    </xf>
    <xf numFmtId="0" fontId="7" fillId="0" borderId="22" xfId="0" applyFont="1" applyBorder="1" applyAlignment="1">
      <alignment horizontal="center" vertical="center" wrapText="1"/>
    </xf>
    <xf numFmtId="14" fontId="15" fillId="0" borderId="22" xfId="0" applyNumberFormat="1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61" xfId="0" applyFont="1" applyFill="1" applyBorder="1" applyAlignment="1" applyProtection="1">
      <alignment vertical="center" wrapText="1"/>
      <protection locked="0"/>
    </xf>
    <xf numFmtId="4" fontId="16" fillId="36" borderId="50" xfId="0" applyNumberFormat="1" applyFont="1" applyFill="1" applyBorder="1" applyAlignment="1" applyProtection="1">
      <alignment/>
      <protection/>
    </xf>
    <xf numFmtId="4" fontId="15" fillId="34" borderId="50" xfId="0" applyNumberFormat="1" applyFont="1" applyFill="1" applyBorder="1" applyAlignment="1" applyProtection="1">
      <alignment/>
      <protection/>
    </xf>
    <xf numFmtId="4" fontId="16" fillId="36" borderId="56" xfId="0" applyNumberFormat="1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wrapText="1"/>
      <protection locked="0"/>
    </xf>
    <xf numFmtId="0" fontId="15" fillId="36" borderId="14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horizontal="center" vertical="center" wrapText="1"/>
      <protection/>
    </xf>
    <xf numFmtId="0" fontId="16" fillId="36" borderId="14" xfId="0" applyFont="1" applyFill="1" applyBorder="1" applyAlignment="1" applyProtection="1">
      <alignment wrapText="1"/>
      <protection locked="0"/>
    </xf>
    <xf numFmtId="0" fontId="16" fillId="36" borderId="62" xfId="0" applyFont="1" applyFill="1" applyBorder="1" applyAlignment="1" applyProtection="1">
      <alignment horizontal="left" wrapText="1"/>
      <protection locked="0"/>
    </xf>
    <xf numFmtId="0" fontId="15" fillId="36" borderId="40" xfId="0" applyFont="1" applyFill="1" applyBorder="1" applyAlignment="1" applyProtection="1">
      <alignment vertical="center" wrapText="1"/>
      <protection locked="0"/>
    </xf>
    <xf numFmtId="0" fontId="15" fillId="36" borderId="48" xfId="0" applyFont="1" applyFill="1" applyBorder="1" applyAlignment="1" applyProtection="1">
      <alignment/>
      <protection/>
    </xf>
    <xf numFmtId="0" fontId="15" fillId="36" borderId="48" xfId="0" applyFont="1" applyFill="1" applyBorder="1" applyAlignment="1" applyProtection="1">
      <alignment/>
      <protection locked="0"/>
    </xf>
    <xf numFmtId="0" fontId="15" fillId="36" borderId="54" xfId="0" applyFont="1" applyFill="1" applyBorder="1" applyAlignment="1" applyProtection="1">
      <alignment/>
      <protection locked="0"/>
    </xf>
    <xf numFmtId="4" fontId="16" fillId="36" borderId="54" xfId="0" applyNumberFormat="1" applyFont="1" applyFill="1" applyBorder="1" applyAlignment="1" applyProtection="1">
      <alignment/>
      <protection/>
    </xf>
    <xf numFmtId="4" fontId="16" fillId="36" borderId="53" xfId="0" applyNumberFormat="1" applyFont="1" applyFill="1" applyBorder="1" applyAlignment="1" applyProtection="1">
      <alignment/>
      <protection/>
    </xf>
    <xf numFmtId="0" fontId="16" fillId="36" borderId="40" xfId="0" applyFont="1" applyFill="1" applyBorder="1" applyAlignment="1" applyProtection="1">
      <alignment vertical="center" wrapText="1"/>
      <protection locked="0"/>
    </xf>
    <xf numFmtId="0" fontId="15" fillId="36" borderId="50" xfId="0" applyFont="1" applyFill="1" applyBorder="1" applyAlignment="1">
      <alignment vertical="center" wrapText="1"/>
    </xf>
    <xf numFmtId="0" fontId="16" fillId="36" borderId="14" xfId="0" applyFont="1" applyFill="1" applyBorder="1" applyAlignment="1" applyProtection="1">
      <alignment/>
      <protection locked="0"/>
    </xf>
    <xf numFmtId="4" fontId="16" fillId="36" borderId="52" xfId="0" applyNumberFormat="1" applyFont="1" applyFill="1" applyBorder="1" applyAlignment="1" applyProtection="1">
      <alignment/>
      <protection/>
    </xf>
    <xf numFmtId="4" fontId="16" fillId="36" borderId="55" xfId="0" applyNumberFormat="1" applyFont="1" applyFill="1" applyBorder="1" applyAlignment="1" applyProtection="1">
      <alignment/>
      <protection/>
    </xf>
    <xf numFmtId="0" fontId="16" fillId="38" borderId="40" xfId="0" applyFont="1" applyFill="1" applyBorder="1" applyAlignment="1" applyProtection="1">
      <alignment wrapText="1"/>
      <protection locked="0"/>
    </xf>
    <xf numFmtId="0" fontId="15" fillId="38" borderId="50" xfId="0" applyFont="1" applyFill="1" applyBorder="1" applyAlignment="1" applyProtection="1">
      <alignment/>
      <protection/>
    </xf>
    <xf numFmtId="0" fontId="15" fillId="38" borderId="54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6" fillId="38" borderId="34" xfId="0" applyFont="1" applyFill="1" applyBorder="1" applyAlignment="1" applyProtection="1">
      <alignment wrapText="1"/>
      <protection locked="0"/>
    </xf>
    <xf numFmtId="0" fontId="15" fillId="36" borderId="52" xfId="0" applyFont="1" applyFill="1" applyBorder="1" applyAlignment="1" applyProtection="1">
      <alignment/>
      <protection/>
    </xf>
    <xf numFmtId="0" fontId="16" fillId="36" borderId="50" xfId="0" applyFont="1" applyFill="1" applyBorder="1" applyAlignment="1" applyProtection="1">
      <alignment wrapText="1"/>
      <protection locked="0"/>
    </xf>
    <xf numFmtId="0" fontId="16" fillId="38" borderId="50" xfId="0" applyFont="1" applyFill="1" applyBorder="1" applyAlignment="1" applyProtection="1">
      <alignment wrapText="1"/>
      <protection locked="0"/>
    </xf>
    <xf numFmtId="0" fontId="16" fillId="38" borderId="40" xfId="0" applyFont="1" applyFill="1" applyBorder="1" applyAlignment="1" applyProtection="1">
      <alignment/>
      <protection locked="0"/>
    </xf>
    <xf numFmtId="0" fontId="15" fillId="38" borderId="50" xfId="0" applyFont="1" applyFill="1" applyBorder="1" applyAlignment="1" applyProtection="1">
      <alignment/>
      <protection locked="0"/>
    </xf>
    <xf numFmtId="0" fontId="16" fillId="38" borderId="50" xfId="0" applyFont="1" applyFill="1" applyBorder="1" applyAlignment="1" applyProtection="1">
      <alignment vertical="center" wrapText="1"/>
      <protection locked="0"/>
    </xf>
    <xf numFmtId="4" fontId="16" fillId="36" borderId="48" xfId="0" applyNumberFormat="1" applyFont="1" applyFill="1" applyBorder="1" applyAlignment="1" applyProtection="1">
      <alignment/>
      <protection/>
    </xf>
    <xf numFmtId="4" fontId="16" fillId="36" borderId="26" xfId="0" applyNumberFormat="1" applyFont="1" applyFill="1" applyBorder="1" applyAlignment="1" applyProtection="1">
      <alignment/>
      <protection/>
    </xf>
    <xf numFmtId="0" fontId="16" fillId="36" borderId="63" xfId="0" applyFont="1" applyFill="1" applyBorder="1" applyAlignment="1" applyProtection="1">
      <alignment wrapText="1"/>
      <protection locked="0"/>
    </xf>
    <xf numFmtId="0" fontId="15" fillId="36" borderId="50" xfId="0" applyFont="1" applyFill="1" applyBorder="1" applyAlignment="1" applyProtection="1">
      <alignment wrapText="1"/>
      <protection locked="0"/>
    </xf>
    <xf numFmtId="0" fontId="15" fillId="38" borderId="50" xfId="0" applyFont="1" applyFill="1" applyBorder="1" applyAlignment="1">
      <alignment vertical="center" wrapText="1"/>
    </xf>
    <xf numFmtId="4" fontId="15" fillId="34" borderId="34" xfId="0" applyNumberFormat="1" applyFont="1" applyFill="1" applyBorder="1" applyAlignment="1" applyProtection="1">
      <alignment/>
      <protection/>
    </xf>
    <xf numFmtId="4" fontId="15" fillId="34" borderId="19" xfId="0" applyNumberFormat="1" applyFont="1" applyFill="1" applyBorder="1" applyAlignment="1" applyProtection="1">
      <alignment/>
      <protection/>
    </xf>
    <xf numFmtId="4" fontId="15" fillId="34" borderId="52" xfId="0" applyNumberFormat="1" applyFont="1" applyFill="1" applyBorder="1" applyAlignment="1" applyProtection="1">
      <alignment/>
      <protection/>
    </xf>
    <xf numFmtId="4" fontId="16" fillId="34" borderId="50" xfId="0" applyNumberFormat="1" applyFont="1" applyFill="1" applyBorder="1" applyAlignment="1" applyProtection="1">
      <alignment/>
      <protection locked="0"/>
    </xf>
    <xf numFmtId="4" fontId="7" fillId="33" borderId="33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/>
      <protection locked="0"/>
    </xf>
    <xf numFmtId="4" fontId="9" fillId="37" borderId="10" xfId="0" applyNumberFormat="1" applyFont="1" applyFill="1" applyBorder="1" applyAlignment="1" applyProtection="1">
      <alignment/>
      <protection/>
    </xf>
    <xf numFmtId="0" fontId="9" fillId="37" borderId="30" xfId="0" applyFont="1" applyFill="1" applyBorder="1" applyAlignment="1" applyProtection="1">
      <alignment vertical="top"/>
      <protection/>
    </xf>
    <xf numFmtId="0" fontId="9" fillId="37" borderId="31" xfId="0" applyFont="1" applyFill="1" applyBorder="1" applyAlignment="1" applyProtection="1">
      <alignment vertical="top"/>
      <protection/>
    </xf>
    <xf numFmtId="0" fontId="9" fillId="37" borderId="32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/>
      <protection/>
    </xf>
    <xf numFmtId="4" fontId="16" fillId="33" borderId="56" xfId="0" applyNumberFormat="1" applyFont="1" applyFill="1" applyBorder="1" applyAlignment="1" applyProtection="1">
      <alignment/>
      <protection/>
    </xf>
    <xf numFmtId="4" fontId="16" fillId="33" borderId="50" xfId="0" applyNumberFormat="1" applyFont="1" applyFill="1" applyBorder="1" applyAlignment="1" applyProtection="1">
      <alignment/>
      <protection/>
    </xf>
    <xf numFmtId="4" fontId="16" fillId="33" borderId="52" xfId="0" applyNumberFormat="1" applyFont="1" applyFill="1" applyBorder="1" applyAlignment="1" applyProtection="1">
      <alignment/>
      <protection/>
    </xf>
    <xf numFmtId="0" fontId="7" fillId="37" borderId="33" xfId="0" applyFont="1" applyFill="1" applyBorder="1" applyAlignment="1" applyProtection="1">
      <alignment horizontal="center"/>
      <protection locked="0"/>
    </xf>
    <xf numFmtId="0" fontId="8" fillId="33" borderId="40" xfId="0" applyFont="1" applyFill="1" applyBorder="1" applyAlignment="1" applyProtection="1">
      <alignment wrapText="1"/>
      <protection/>
    </xf>
    <xf numFmtId="0" fontId="8" fillId="33" borderId="62" xfId="0" applyFont="1" applyFill="1" applyBorder="1" applyAlignment="1" applyProtection="1">
      <alignment wrapText="1"/>
      <protection/>
    </xf>
    <xf numFmtId="0" fontId="7" fillId="33" borderId="11" xfId="0" applyFont="1" applyFill="1" applyBorder="1" applyAlignment="1" applyProtection="1">
      <alignment wrapText="1"/>
      <protection locked="0"/>
    </xf>
    <xf numFmtId="4" fontId="7" fillId="33" borderId="54" xfId="0" applyNumberFormat="1" applyFont="1" applyFill="1" applyBorder="1" applyAlignment="1" applyProtection="1">
      <alignment/>
      <protection/>
    </xf>
    <xf numFmtId="4" fontId="7" fillId="33" borderId="55" xfId="0" applyNumberFormat="1" applyFont="1" applyFill="1" applyBorder="1" applyAlignment="1" applyProtection="1">
      <alignment/>
      <protection/>
    </xf>
    <xf numFmtId="4" fontId="7" fillId="33" borderId="12" xfId="0" applyNumberFormat="1" applyFont="1" applyFill="1" applyBorder="1" applyAlignment="1" applyProtection="1">
      <alignment/>
      <protection/>
    </xf>
    <xf numFmtId="4" fontId="8" fillId="33" borderId="50" xfId="0" applyNumberFormat="1" applyFont="1" applyFill="1" applyBorder="1" applyAlignment="1" applyProtection="1">
      <alignment/>
      <protection/>
    </xf>
    <xf numFmtId="4" fontId="8" fillId="33" borderId="52" xfId="0" applyNumberFormat="1" applyFont="1" applyFill="1" applyBorder="1" applyAlignment="1" applyProtection="1">
      <alignment/>
      <protection/>
    </xf>
    <xf numFmtId="0" fontId="8" fillId="33" borderId="64" xfId="0" applyFont="1" applyFill="1" applyBorder="1" applyAlignment="1" applyProtection="1">
      <alignment wrapText="1"/>
      <protection/>
    </xf>
    <xf numFmtId="4" fontId="8" fillId="33" borderId="56" xfId="0" applyNumberFormat="1" applyFont="1" applyFill="1" applyBorder="1" applyAlignment="1" applyProtection="1">
      <alignment/>
      <protection/>
    </xf>
    <xf numFmtId="4" fontId="7" fillId="33" borderId="53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2" fillId="33" borderId="3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6" fillId="34" borderId="65" xfId="0" applyFont="1" applyFill="1" applyBorder="1" applyAlignment="1" applyProtection="1">
      <alignment horizontal="center"/>
      <protection/>
    </xf>
    <xf numFmtId="4" fontId="16" fillId="33" borderId="13" xfId="0" applyNumberFormat="1" applyFont="1" applyFill="1" applyBorder="1" applyAlignment="1" applyProtection="1">
      <alignment/>
      <protection/>
    </xf>
    <xf numFmtId="0" fontId="16" fillId="34" borderId="51" xfId="0" applyFont="1" applyFill="1" applyBorder="1" applyAlignment="1" applyProtection="1">
      <alignment horizontal="center"/>
      <protection locked="0"/>
    </xf>
    <xf numFmtId="4" fontId="15" fillId="34" borderId="56" xfId="0" applyNumberFormat="1" applyFont="1" applyFill="1" applyBorder="1" applyAlignment="1" applyProtection="1">
      <alignment vertical="center"/>
      <protection locked="0"/>
    </xf>
    <xf numFmtId="4" fontId="15" fillId="34" borderId="5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/>
      <protection/>
    </xf>
    <xf numFmtId="0" fontId="15" fillId="34" borderId="50" xfId="0" applyFont="1" applyFill="1" applyBorder="1" applyAlignment="1" applyProtection="1">
      <alignment vertical="center" wrapText="1"/>
      <protection locked="0"/>
    </xf>
    <xf numFmtId="0" fontId="16" fillId="34" borderId="51" xfId="0" applyFont="1" applyFill="1" applyBorder="1" applyAlignment="1" applyProtection="1">
      <alignment horizontal="justify" vertical="center"/>
      <protection locked="0"/>
    </xf>
    <xf numFmtId="0" fontId="16" fillId="34" borderId="51" xfId="0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 horizontal="center"/>
    </xf>
    <xf numFmtId="2" fontId="16" fillId="34" borderId="47" xfId="0" applyNumberFormat="1" applyFont="1" applyFill="1" applyBorder="1" applyAlignment="1" applyProtection="1">
      <alignment horizontal="center" vertical="center" wrapText="1"/>
      <protection locked="0"/>
    </xf>
    <xf numFmtId="2" fontId="16" fillId="34" borderId="66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52" xfId="0" applyNumberFormat="1" applyFont="1" applyFill="1" applyBorder="1" applyAlignment="1" applyProtection="1">
      <alignment horizontal="right"/>
      <protection locked="0"/>
    </xf>
    <xf numFmtId="0" fontId="15" fillId="34" borderId="52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>
      <alignment horizontal="left" wrapText="1"/>
    </xf>
    <xf numFmtId="4" fontId="16" fillId="36" borderId="54" xfId="0" applyNumberFormat="1" applyFont="1" applyFill="1" applyBorder="1" applyAlignment="1" applyProtection="1">
      <alignment vertical="center"/>
      <protection/>
    </xf>
    <xf numFmtId="4" fontId="16" fillId="36" borderId="50" xfId="0" applyNumberFormat="1" applyFont="1" applyFill="1" applyBorder="1" applyAlignment="1" applyProtection="1">
      <alignment vertical="center"/>
      <protection/>
    </xf>
    <xf numFmtId="4" fontId="15" fillId="34" borderId="48" xfId="0" applyNumberFormat="1" applyFont="1" applyFill="1" applyBorder="1" applyAlignment="1" applyProtection="1">
      <alignment vertical="center"/>
      <protection locked="0"/>
    </xf>
    <xf numFmtId="4" fontId="15" fillId="34" borderId="54" xfId="0" applyNumberFormat="1" applyFont="1" applyFill="1" applyBorder="1" applyAlignment="1" applyProtection="1">
      <alignment vertical="center"/>
      <protection locked="0"/>
    </xf>
    <xf numFmtId="4" fontId="15" fillId="34" borderId="55" xfId="0" applyNumberFormat="1" applyFont="1" applyFill="1" applyBorder="1" applyAlignment="1" applyProtection="1">
      <alignment vertical="center"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54" xfId="0" applyNumberFormat="1" applyFont="1" applyFill="1" applyBorder="1" applyAlignment="1" applyProtection="1">
      <alignment/>
      <protection locked="0"/>
    </xf>
    <xf numFmtId="2" fontId="16" fillId="33" borderId="33" xfId="0" applyNumberFormat="1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vertical="center" wrapText="1"/>
      <protection locked="0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36" borderId="11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40" xfId="0" applyFont="1" applyBorder="1" applyAlignment="1" applyProtection="1">
      <alignment wrapText="1"/>
      <protection locked="0"/>
    </xf>
    <xf numFmtId="0" fontId="0" fillId="0" borderId="63" xfId="0" applyBorder="1" applyAlignment="1">
      <alignment wrapText="1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>
      <alignment vertical="center" wrapText="1"/>
    </xf>
    <xf numFmtId="0" fontId="15" fillId="33" borderId="20" xfId="0" applyFont="1" applyFill="1" applyBorder="1" applyAlignment="1" applyProtection="1">
      <alignment wrapText="1"/>
      <protection/>
    </xf>
    <xf numFmtId="0" fontId="15" fillId="33" borderId="35" xfId="0" applyFont="1" applyFill="1" applyBorder="1" applyAlignment="1" applyProtection="1">
      <alignment wrapText="1"/>
      <protection/>
    </xf>
    <xf numFmtId="0" fontId="0" fillId="0" borderId="34" xfId="0" applyBorder="1" applyAlignment="1" applyProtection="1">
      <alignment wrapText="1"/>
      <protection/>
    </xf>
    <xf numFmtId="0" fontId="15" fillId="0" borderId="63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wrapText="1"/>
      <protection locked="0"/>
    </xf>
    <xf numFmtId="0" fontId="15" fillId="0" borderId="34" xfId="0" applyFont="1" applyBorder="1" applyAlignment="1" applyProtection="1">
      <alignment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5" fillId="0" borderId="40" xfId="0" applyFont="1" applyBorder="1" applyAlignment="1" applyProtection="1">
      <alignment vertical="center" wrapText="1"/>
      <protection locked="0"/>
    </xf>
    <xf numFmtId="0" fontId="15" fillId="0" borderId="63" xfId="0" applyFont="1" applyBorder="1" applyAlignment="1" applyProtection="1">
      <alignment vertical="center" wrapText="1"/>
      <protection locked="0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wrapText="1"/>
      <protection locked="0"/>
    </xf>
    <xf numFmtId="0" fontId="15" fillId="0" borderId="13" xfId="0" applyFont="1" applyBorder="1" applyAlignment="1">
      <alignment wrapText="1"/>
    </xf>
    <xf numFmtId="0" fontId="16" fillId="0" borderId="67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>
      <alignment horizontal="center" vertical="center" wrapText="1"/>
    </xf>
    <xf numFmtId="0" fontId="15" fillId="0" borderId="63" xfId="0" applyFont="1" applyBorder="1" applyAlignment="1">
      <alignment vertical="center" wrapText="1"/>
    </xf>
    <xf numFmtId="0" fontId="9" fillId="37" borderId="11" xfId="0" applyFont="1" applyFill="1" applyBorder="1" applyAlignment="1" applyProtection="1">
      <alignment horizontal="right" wrapText="1"/>
      <protection/>
    </xf>
    <xf numFmtId="0" fontId="9" fillId="37" borderId="13" xfId="0" applyFont="1" applyFill="1" applyBorder="1" applyAlignment="1" applyProtection="1">
      <alignment horizontal="right" wrapText="1"/>
      <protection/>
    </xf>
    <xf numFmtId="0" fontId="9" fillId="37" borderId="12" xfId="0" applyFont="1" applyFill="1" applyBorder="1" applyAlignment="1" applyProtection="1">
      <alignment horizontal="right" wrapText="1"/>
      <protection/>
    </xf>
    <xf numFmtId="0" fontId="15" fillId="0" borderId="21" xfId="0" applyFont="1" applyBorder="1" applyAlignment="1" applyProtection="1">
      <alignment wrapText="1"/>
      <protection locked="0"/>
    </xf>
    <xf numFmtId="0" fontId="15" fillId="0" borderId="19" xfId="0" applyFont="1" applyBorder="1" applyAlignment="1" applyProtection="1">
      <alignment wrapText="1"/>
      <protection locked="0"/>
    </xf>
    <xf numFmtId="0" fontId="16" fillId="33" borderId="59" xfId="0" applyFont="1" applyFill="1" applyBorder="1" applyAlignment="1" applyProtection="1">
      <alignment wrapText="1"/>
      <protection locked="0"/>
    </xf>
    <xf numFmtId="0" fontId="15" fillId="0" borderId="60" xfId="0" applyFont="1" applyBorder="1" applyAlignment="1">
      <alignment wrapText="1"/>
    </xf>
    <xf numFmtId="0" fontId="23" fillId="37" borderId="11" xfId="0" applyFont="1" applyFill="1" applyBorder="1" applyAlignment="1" applyProtection="1">
      <alignment wrapText="1"/>
      <protection/>
    </xf>
    <xf numFmtId="0" fontId="23" fillId="37" borderId="13" xfId="0" applyFont="1" applyFill="1" applyBorder="1" applyAlignment="1" applyProtection="1">
      <alignment wrapText="1"/>
      <protection/>
    </xf>
    <xf numFmtId="0" fontId="23" fillId="37" borderId="12" xfId="0" applyFont="1" applyFill="1" applyBorder="1" applyAlignment="1" applyProtection="1">
      <alignment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34" xfId="0" applyFont="1" applyBorder="1" applyAlignment="1">
      <alignment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6" fillId="33" borderId="59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wrapText="1"/>
      <protection locked="0"/>
    </xf>
    <xf numFmtId="0" fontId="9" fillId="36" borderId="11" xfId="0" applyFont="1" applyFill="1" applyBorder="1" applyAlignment="1" applyProtection="1">
      <alignment wrapText="1"/>
      <protection locked="0"/>
    </xf>
    <xf numFmtId="0" fontId="15" fillId="0" borderId="68" xfId="0" applyFont="1" applyBorder="1" applyAlignment="1" applyProtection="1">
      <alignment vertical="center" wrapText="1"/>
      <protection/>
    </xf>
    <xf numFmtId="0" fontId="15" fillId="0" borderId="22" xfId="0" applyFont="1" applyBorder="1" applyAlignment="1">
      <alignment wrapText="1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34" xfId="0" applyFont="1" applyBorder="1" applyAlignment="1" applyProtection="1">
      <alignment vertical="top" wrapText="1"/>
      <protection locked="0"/>
    </xf>
    <xf numFmtId="0" fontId="16" fillId="33" borderId="11" xfId="0" applyFont="1" applyFill="1" applyBorder="1" applyAlignment="1" applyProtection="1">
      <alignment vertical="top" wrapText="1"/>
      <protection/>
    </xf>
    <xf numFmtId="0" fontId="15" fillId="33" borderId="69" xfId="0" applyFont="1" applyFill="1" applyBorder="1" applyAlignment="1" applyProtection="1">
      <alignment wrapText="1"/>
      <protection/>
    </xf>
    <xf numFmtId="0" fontId="15" fillId="33" borderId="70" xfId="0" applyFont="1" applyFill="1" applyBorder="1" applyAlignment="1" applyProtection="1">
      <alignment wrapText="1"/>
      <protection/>
    </xf>
    <xf numFmtId="0" fontId="0" fillId="0" borderId="64" xfId="0" applyBorder="1" applyAlignment="1" applyProtection="1">
      <alignment wrapText="1"/>
      <protection/>
    </xf>
    <xf numFmtId="0" fontId="15" fillId="33" borderId="21" xfId="0" applyFont="1" applyFill="1" applyBorder="1" applyAlignment="1" applyProtection="1">
      <alignment wrapText="1"/>
      <protection/>
    </xf>
    <xf numFmtId="0" fontId="0" fillId="33" borderId="71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16" fillId="33" borderId="59" xfId="0" applyFont="1" applyFill="1" applyBorder="1" applyAlignment="1" applyProtection="1">
      <alignment wrapText="1"/>
      <protection/>
    </xf>
    <xf numFmtId="0" fontId="2" fillId="33" borderId="72" xfId="0" applyFont="1" applyFill="1" applyBorder="1" applyAlignment="1">
      <alignment wrapText="1"/>
    </xf>
    <xf numFmtId="0" fontId="2" fillId="33" borderId="60" xfId="0" applyFont="1" applyFill="1" applyBorder="1" applyAlignment="1">
      <alignment wrapText="1"/>
    </xf>
    <xf numFmtId="0" fontId="17" fillId="37" borderId="11" xfId="0" applyFont="1" applyFill="1" applyBorder="1" applyAlignment="1" applyProtection="1">
      <alignment horizontal="center" wrapText="1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7" fillId="37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" fontId="9" fillId="39" borderId="47" xfId="0" applyNumberFormat="1" applyFont="1" applyFill="1" applyBorder="1" applyAlignment="1" applyProtection="1">
      <alignment/>
      <protection locked="0"/>
    </xf>
    <xf numFmtId="0" fontId="9" fillId="39" borderId="73" xfId="0" applyFont="1" applyFill="1" applyBorder="1" applyAlignment="1">
      <alignment/>
    </xf>
    <xf numFmtId="0" fontId="17" fillId="37" borderId="11" xfId="0" applyFont="1" applyFill="1" applyBorder="1" applyAlignment="1" applyProtection="1">
      <alignment horizontal="center" wrapText="1"/>
      <protection/>
    </xf>
    <xf numFmtId="0" fontId="17" fillId="37" borderId="13" xfId="0" applyFont="1" applyFill="1" applyBorder="1" applyAlignment="1" applyProtection="1">
      <alignment horizontal="center" wrapText="1"/>
      <protection/>
    </xf>
    <xf numFmtId="0" fontId="17" fillId="37" borderId="12" xfId="0" applyFont="1" applyFill="1" applyBorder="1" applyAlignment="1" applyProtection="1">
      <alignment horizontal="center" wrapText="1"/>
      <protection/>
    </xf>
    <xf numFmtId="0" fontId="16" fillId="0" borderId="37" xfId="0" applyFont="1" applyFill="1" applyBorder="1" applyAlignment="1" applyProtection="1">
      <alignment wrapText="1"/>
      <protection locked="0"/>
    </xf>
    <xf numFmtId="0" fontId="15" fillId="0" borderId="45" xfId="0" applyFont="1" applyBorder="1" applyAlignment="1">
      <alignment wrapText="1"/>
    </xf>
    <xf numFmtId="4" fontId="9" fillId="37" borderId="47" xfId="0" applyNumberFormat="1" applyFont="1" applyFill="1" applyBorder="1" applyAlignment="1" applyProtection="1">
      <alignment wrapText="1"/>
      <protection/>
    </xf>
    <xf numFmtId="0" fontId="0" fillId="0" borderId="73" xfId="0" applyBorder="1" applyAlignment="1">
      <alignment wrapText="1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>
      <alignment horizontal="center" vertical="center" wrapText="1"/>
    </xf>
    <xf numFmtId="0" fontId="16" fillId="36" borderId="11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 wrapText="1"/>
    </xf>
    <xf numFmtId="0" fontId="14" fillId="0" borderId="11" xfId="0" applyFont="1" applyBorder="1" applyAlignment="1" applyProtection="1">
      <alignment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15" fillId="0" borderId="19" xfId="0" applyFont="1" applyBorder="1" applyAlignment="1" applyProtection="1">
      <alignment vertical="top" wrapText="1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5" fillId="0" borderId="63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 wrapText="1"/>
      <protection locked="0"/>
    </xf>
    <xf numFmtId="0" fontId="0" fillId="0" borderId="63" xfId="0" applyBorder="1" applyAlignment="1">
      <alignment horizontal="left" wrapText="1"/>
    </xf>
    <xf numFmtId="0" fontId="16" fillId="0" borderId="69" xfId="0" applyFont="1" applyFill="1" applyBorder="1" applyAlignment="1" applyProtection="1">
      <alignment horizontal="center" vertical="center" wrapText="1"/>
      <protection locked="0"/>
    </xf>
    <xf numFmtId="0" fontId="15" fillId="0" borderId="6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5" fillId="0" borderId="63" xfId="0" applyFont="1" applyBorder="1" applyAlignment="1" applyProtection="1">
      <alignment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wrapText="1"/>
      <protection locked="0"/>
    </xf>
    <xf numFmtId="0" fontId="9" fillId="37" borderId="13" xfId="0" applyFont="1" applyFill="1" applyBorder="1" applyAlignment="1" applyProtection="1">
      <alignment horizontal="center" wrapText="1"/>
      <protection locked="0"/>
    </xf>
    <xf numFmtId="0" fontId="9" fillId="37" borderId="12" xfId="0" applyFont="1" applyFill="1" applyBorder="1" applyAlignment="1" applyProtection="1">
      <alignment horizont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wrapText="1"/>
      <protection locked="0"/>
    </xf>
    <xf numFmtId="0" fontId="16" fillId="0" borderId="69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15" fillId="0" borderId="40" xfId="0" applyFont="1" applyBorder="1" applyAlignment="1" applyProtection="1">
      <alignment vertical="top" wrapText="1"/>
      <protection locked="0"/>
    </xf>
    <xf numFmtId="0" fontId="15" fillId="0" borderId="63" xfId="0" applyFont="1" applyBorder="1" applyAlignment="1" applyProtection="1">
      <alignment vertical="top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12" fillId="37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63" xfId="0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5" fillId="33" borderId="40" xfId="0" applyFont="1" applyFill="1" applyBorder="1" applyAlignment="1" applyProtection="1">
      <alignment vertical="center" wrapText="1"/>
      <protection/>
    </xf>
    <xf numFmtId="0" fontId="15" fillId="33" borderId="63" xfId="0" applyFont="1" applyFill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wrapText="1"/>
      <protection locked="0"/>
    </xf>
    <xf numFmtId="0" fontId="9" fillId="33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34" borderId="14" xfId="0" applyFont="1" applyFill="1" applyBorder="1" applyAlignment="1" applyProtection="1">
      <alignment horizontal="left" wrapText="1"/>
      <protection locked="0"/>
    </xf>
    <xf numFmtId="0" fontId="12" fillId="34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37" borderId="11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15" fillId="0" borderId="62" xfId="0" applyFont="1" applyBorder="1" applyAlignment="1" applyProtection="1">
      <alignment wrapText="1"/>
      <protection locked="0"/>
    </xf>
    <xf numFmtId="0" fontId="15" fillId="0" borderId="61" xfId="0" applyFont="1" applyBorder="1" applyAlignment="1" applyProtection="1">
      <alignment wrapText="1"/>
      <protection locked="0"/>
    </xf>
    <xf numFmtId="0" fontId="16" fillId="36" borderId="11" xfId="0" applyFont="1" applyFill="1" applyBorder="1" applyAlignment="1" applyProtection="1">
      <alignment wrapText="1"/>
      <protection/>
    </xf>
    <xf numFmtId="0" fontId="0" fillId="36" borderId="13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16" fillId="0" borderId="67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5" fillId="33" borderId="62" xfId="0" applyFont="1" applyFill="1" applyBorder="1" applyAlignment="1" applyProtection="1">
      <alignment vertical="center" wrapText="1"/>
      <protection/>
    </xf>
    <xf numFmtId="0" fontId="15" fillId="33" borderId="61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16" fillId="36" borderId="11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32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5" fillId="33" borderId="57" xfId="0" applyFont="1" applyFill="1" applyBorder="1" applyAlignment="1" applyProtection="1">
      <alignment vertical="center" wrapText="1"/>
      <protection/>
    </xf>
    <xf numFmtId="0" fontId="15" fillId="33" borderId="74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horizontal="left" wrapText="1"/>
      <protection/>
    </xf>
    <xf numFmtId="0" fontId="15" fillId="0" borderId="13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115" workbookViewId="0" topLeftCell="A10">
      <selection activeCell="A1" sqref="A1:K1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5" width="2.57421875" style="0" customWidth="1"/>
    <col min="6" max="9" width="9.140625" style="0" customWidth="1"/>
    <col min="10" max="10" width="11.00390625" style="0" customWidth="1"/>
    <col min="11" max="11" width="13.00390625" style="0" customWidth="1"/>
  </cols>
  <sheetData>
    <row r="1" spans="1:11" ht="15">
      <c r="A1" s="421" t="s">
        <v>94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28.5" customHeight="1">
      <c r="A2" s="423" t="s">
        <v>261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3.5" thickBot="1">
      <c r="A3" s="1"/>
      <c r="B3" s="2"/>
      <c r="C3" s="3"/>
      <c r="D3" s="1"/>
      <c r="E3" s="3"/>
      <c r="F3" s="1"/>
      <c r="G3" s="1"/>
      <c r="H3" s="1"/>
      <c r="I3" s="1"/>
      <c r="J3" s="1"/>
      <c r="K3" s="4"/>
    </row>
    <row r="4" spans="1:11" ht="18.75" customHeight="1" thickBot="1">
      <c r="A4" s="5" t="s">
        <v>95</v>
      </c>
      <c r="B4" s="6"/>
      <c r="C4" s="7"/>
      <c r="D4" s="8"/>
      <c r="E4" s="8"/>
      <c r="F4" s="8"/>
      <c r="G4" s="8"/>
      <c r="H4" s="9" t="s">
        <v>96</v>
      </c>
      <c r="I4" s="8"/>
      <c r="J4" s="8"/>
      <c r="K4" s="10"/>
    </row>
    <row r="5" spans="1:11" ht="39.75" customHeight="1" thickBot="1">
      <c r="A5" s="11"/>
      <c r="B5" s="12"/>
      <c r="C5" s="13" t="s">
        <v>97</v>
      </c>
      <c r="D5" s="14"/>
      <c r="E5" s="14"/>
      <c r="F5" s="14"/>
      <c r="G5" s="14"/>
      <c r="H5" s="14"/>
      <c r="I5" s="14"/>
      <c r="J5" s="15" t="s">
        <v>142</v>
      </c>
      <c r="K5" s="16" t="s">
        <v>144</v>
      </c>
    </row>
    <row r="6" spans="1:11" ht="19.5" customHeight="1" thickBot="1">
      <c r="A6" s="11"/>
      <c r="B6" s="17"/>
      <c r="C6" s="18"/>
      <c r="D6" s="19"/>
      <c r="E6" s="20"/>
      <c r="F6" s="21" t="s">
        <v>98</v>
      </c>
      <c r="G6" s="14"/>
      <c r="H6" s="14"/>
      <c r="I6" s="14"/>
      <c r="J6" s="179">
        <f>SUM(J7:J11)</f>
        <v>791921.49</v>
      </c>
      <c r="K6" s="179">
        <f>SUM(K7:K11)</f>
        <v>813844.69</v>
      </c>
    </row>
    <row r="7" spans="1:11" ht="19.5" customHeight="1">
      <c r="A7" s="11"/>
      <c r="B7" s="17"/>
      <c r="C7" s="18"/>
      <c r="D7" s="19"/>
      <c r="E7" s="19"/>
      <c r="F7" s="23" t="s">
        <v>5</v>
      </c>
      <c r="G7" s="23"/>
      <c r="H7" s="23"/>
      <c r="I7" s="23"/>
      <c r="J7" s="24">
        <f>'Detailed Budget '!B15</f>
        <v>113454.4</v>
      </c>
      <c r="K7" s="195">
        <f>'Detailed Budget '!C15</f>
        <v>92183</v>
      </c>
    </row>
    <row r="8" spans="1:11" ht="19.5" customHeight="1">
      <c r="A8" s="11"/>
      <c r="B8" s="17"/>
      <c r="C8" s="18"/>
      <c r="D8" s="19"/>
      <c r="E8" s="19"/>
      <c r="F8" s="23" t="s">
        <v>99</v>
      </c>
      <c r="G8" s="23"/>
      <c r="H8" s="23"/>
      <c r="I8" s="25"/>
      <c r="J8" s="24">
        <f>'Detailed Budget '!B19</f>
        <v>521203.37</v>
      </c>
      <c r="K8" s="196">
        <f>'Detailed Budget '!C19</f>
        <v>560753.33</v>
      </c>
    </row>
    <row r="9" spans="1:11" ht="19.5" customHeight="1">
      <c r="A9" s="11" t="s">
        <v>100</v>
      </c>
      <c r="B9" s="17"/>
      <c r="C9" s="18"/>
      <c r="D9" s="19"/>
      <c r="E9" s="19"/>
      <c r="F9" s="23" t="s">
        <v>8</v>
      </c>
      <c r="G9" s="23"/>
      <c r="H9" s="23"/>
      <c r="I9" s="25"/>
      <c r="J9" s="24">
        <f>'Detailed Budget '!B23</f>
        <v>150888.72</v>
      </c>
      <c r="K9" s="196">
        <f>'Detailed Budget '!C23</f>
        <v>158740.92</v>
      </c>
    </row>
    <row r="10" spans="1:11" ht="19.5" customHeight="1">
      <c r="A10" s="11" t="s">
        <v>101</v>
      </c>
      <c r="B10" s="17"/>
      <c r="C10" s="18"/>
      <c r="D10" s="19"/>
      <c r="E10" s="19"/>
      <c r="F10" s="23" t="s">
        <v>102</v>
      </c>
      <c r="G10" s="23"/>
      <c r="H10" s="23"/>
      <c r="I10" s="23"/>
      <c r="J10" s="24">
        <f>'Detailed Budget '!B26</f>
        <v>4375</v>
      </c>
      <c r="K10" s="196">
        <f>'Detailed Budget '!C26</f>
        <v>2167.44</v>
      </c>
    </row>
    <row r="11" spans="1:11" ht="19.5" customHeight="1" thickBot="1">
      <c r="A11" s="26" t="s">
        <v>103</v>
      </c>
      <c r="B11" s="27">
        <f>'Detailed Budget '!C382</f>
        <v>360300</v>
      </c>
      <c r="C11" s="18"/>
      <c r="D11" s="19"/>
      <c r="E11" s="19"/>
      <c r="F11" s="23" t="s">
        <v>10</v>
      </c>
      <c r="G11" s="23"/>
      <c r="H11" s="23"/>
      <c r="I11" s="25"/>
      <c r="J11" s="28">
        <f>'Detailed Budget '!B29</f>
        <v>2000</v>
      </c>
      <c r="K11" s="197">
        <f>'Detailed Budget '!C29</f>
        <v>0</v>
      </c>
    </row>
    <row r="12" spans="1:11" ht="19.5" customHeight="1" thickBot="1">
      <c r="A12" s="11"/>
      <c r="B12" s="17"/>
      <c r="C12" s="18"/>
      <c r="D12" s="19"/>
      <c r="E12" s="29"/>
      <c r="F12" s="21" t="s">
        <v>104</v>
      </c>
      <c r="G12" s="14"/>
      <c r="H12" s="14"/>
      <c r="I12" s="14"/>
      <c r="J12" s="22">
        <f>SUM(J13:J14)</f>
        <v>505500</v>
      </c>
      <c r="K12" s="22">
        <f>SUM(K13:K14)</f>
        <v>334614.22</v>
      </c>
    </row>
    <row r="13" spans="1:11" ht="19.5" customHeight="1">
      <c r="A13" s="11"/>
      <c r="B13" s="17"/>
      <c r="C13" s="18"/>
      <c r="D13" s="19"/>
      <c r="E13" s="19"/>
      <c r="F13" s="23" t="s">
        <v>105</v>
      </c>
      <c r="G13" s="23"/>
      <c r="H13" s="23"/>
      <c r="I13" s="23"/>
      <c r="J13" s="30">
        <f>'Detailed Budget '!B144</f>
        <v>199760</v>
      </c>
      <c r="K13" s="198">
        <f>'Detailed Budget '!E144</f>
        <v>147548.70999999996</v>
      </c>
    </row>
    <row r="14" spans="1:11" ht="19.5" customHeight="1" thickBot="1">
      <c r="A14" s="11" t="s">
        <v>106</v>
      </c>
      <c r="B14" s="17"/>
      <c r="C14" s="18"/>
      <c r="D14" s="19"/>
      <c r="E14" s="19"/>
      <c r="F14" s="23" t="s">
        <v>107</v>
      </c>
      <c r="G14" s="23"/>
      <c r="H14" s="23"/>
      <c r="I14" s="23"/>
      <c r="J14" s="31">
        <f>'Detailed Budget '!C144</f>
        <v>305740</v>
      </c>
      <c r="K14" s="199">
        <f>'Detailed Budget '!F144</f>
        <v>187065.51</v>
      </c>
    </row>
    <row r="15" spans="1:11" ht="19.5" customHeight="1" thickBot="1">
      <c r="A15" s="11" t="s">
        <v>108</v>
      </c>
      <c r="B15" s="17"/>
      <c r="C15" s="18"/>
      <c r="D15" s="19"/>
      <c r="E15" s="29"/>
      <c r="F15" s="21" t="s">
        <v>109</v>
      </c>
      <c r="G15" s="32"/>
      <c r="H15" s="14"/>
      <c r="I15" s="14"/>
      <c r="J15" s="179">
        <f>SUM(J16:J21)</f>
        <v>401455</v>
      </c>
      <c r="K15" s="179">
        <f>SUM(K16:K21)</f>
        <v>85095.01</v>
      </c>
    </row>
    <row r="16" spans="1:11" ht="19.5" customHeight="1">
      <c r="A16" s="26" t="s">
        <v>110</v>
      </c>
      <c r="B16" s="27">
        <f>'Detailed Budget '!C388</f>
        <v>0</v>
      </c>
      <c r="C16" s="18"/>
      <c r="D16" s="19"/>
      <c r="E16" s="29"/>
      <c r="F16" s="33" t="s">
        <v>111</v>
      </c>
      <c r="G16" s="34"/>
      <c r="H16" s="34"/>
      <c r="I16" s="35"/>
      <c r="J16" s="36">
        <f>'Detailed Budget '!C158</f>
        <v>55200</v>
      </c>
      <c r="K16" s="200">
        <f>'Detailed Budget '!D158</f>
        <v>33603.52</v>
      </c>
    </row>
    <row r="17" spans="1:11" ht="19.5" customHeight="1">
      <c r="A17" s="11"/>
      <c r="B17" s="37"/>
      <c r="C17" s="18"/>
      <c r="D17" s="19"/>
      <c r="E17" s="29"/>
      <c r="F17" s="38" t="s">
        <v>112</v>
      </c>
      <c r="G17" s="34"/>
      <c r="H17" s="34"/>
      <c r="I17" s="39"/>
      <c r="J17" s="40">
        <f>'Detailed Budget '!B174</f>
        <v>105480</v>
      </c>
      <c r="K17" s="201">
        <f>'Detailed Budget '!C174</f>
        <v>17102.1</v>
      </c>
    </row>
    <row r="18" spans="1:11" ht="19.5" customHeight="1">
      <c r="A18" s="11"/>
      <c r="B18" s="17"/>
      <c r="C18" s="18"/>
      <c r="D18" s="19"/>
      <c r="E18" s="29"/>
      <c r="F18" s="38" t="s">
        <v>113</v>
      </c>
      <c r="G18" s="34"/>
      <c r="H18" s="41"/>
      <c r="I18" s="39"/>
      <c r="J18" s="40">
        <f>'Detailed Budget '!C181</f>
        <v>4800</v>
      </c>
      <c r="K18" s="201">
        <f>'Detailed Budget '!D181</f>
        <v>0</v>
      </c>
    </row>
    <row r="19" spans="1:11" ht="19.5" customHeight="1">
      <c r="A19" s="11"/>
      <c r="B19" s="17"/>
      <c r="C19" s="18"/>
      <c r="D19" s="19"/>
      <c r="E19" s="29"/>
      <c r="F19" s="38" t="s">
        <v>114</v>
      </c>
      <c r="G19" s="34"/>
      <c r="H19" s="34"/>
      <c r="I19" s="39"/>
      <c r="J19" s="40">
        <f>'Detailed Budget '!C189</f>
        <v>10600</v>
      </c>
      <c r="K19" s="201">
        <f>'Detailed Budget '!D189</f>
        <v>0</v>
      </c>
    </row>
    <row r="20" spans="1:11" ht="19.5" customHeight="1">
      <c r="A20" s="11"/>
      <c r="B20" s="37"/>
      <c r="C20" s="18"/>
      <c r="D20" s="19"/>
      <c r="E20" s="29"/>
      <c r="F20" s="38" t="s">
        <v>115</v>
      </c>
      <c r="G20" s="34"/>
      <c r="H20" s="34"/>
      <c r="I20" s="39"/>
      <c r="J20" s="40">
        <f>'Detailed Budget '!B214</f>
        <v>51775</v>
      </c>
      <c r="K20" s="201">
        <f>'Detailed Budget '!C214</f>
        <v>31013.5</v>
      </c>
    </row>
    <row r="21" spans="1:11" ht="19.5" customHeight="1" thickBot="1">
      <c r="A21" s="11"/>
      <c r="B21" s="17"/>
      <c r="C21" s="18"/>
      <c r="D21" s="19"/>
      <c r="E21" s="29"/>
      <c r="F21" s="42" t="s">
        <v>116</v>
      </c>
      <c r="G21" s="34"/>
      <c r="H21" s="34"/>
      <c r="I21" s="43"/>
      <c r="J21" s="180">
        <f>'Detailed Budget '!C231</f>
        <v>173600</v>
      </c>
      <c r="K21" s="202">
        <f>'Detailed Budget '!D231</f>
        <v>3375.8900000000003</v>
      </c>
    </row>
    <row r="22" spans="1:11" ht="19.5" customHeight="1" thickBot="1">
      <c r="A22" s="11"/>
      <c r="B22" s="17"/>
      <c r="C22" s="18"/>
      <c r="D22" s="19"/>
      <c r="E22" s="29"/>
      <c r="F22" s="21" t="s">
        <v>117</v>
      </c>
      <c r="G22" s="32"/>
      <c r="H22" s="14"/>
      <c r="I22" s="14"/>
      <c r="J22" s="179">
        <f>SUM(J23:J27)</f>
        <v>197613</v>
      </c>
      <c r="K22" s="179">
        <f>SUM(K23:K27)</f>
        <v>122128.40000000002</v>
      </c>
    </row>
    <row r="23" spans="1:11" ht="19.5" customHeight="1">
      <c r="A23" s="11"/>
      <c r="B23" s="17"/>
      <c r="C23" s="18"/>
      <c r="D23" s="19"/>
      <c r="E23" s="19"/>
      <c r="F23" s="23" t="s">
        <v>118</v>
      </c>
      <c r="G23" s="23"/>
      <c r="H23" s="23"/>
      <c r="I23" s="44"/>
      <c r="J23" s="36">
        <f>'Detailed Budget '!C258</f>
        <v>9300</v>
      </c>
      <c r="K23" s="200">
        <f>'Detailed Budget '!D258</f>
        <v>309.64</v>
      </c>
    </row>
    <row r="24" spans="1:11" ht="19.5" customHeight="1">
      <c r="A24" s="11"/>
      <c r="B24" s="17"/>
      <c r="C24" s="18"/>
      <c r="D24" s="19"/>
      <c r="E24" s="19"/>
      <c r="F24" s="23" t="s">
        <v>76</v>
      </c>
      <c r="G24" s="23"/>
      <c r="H24" s="23"/>
      <c r="I24" s="45"/>
      <c r="J24" s="36">
        <f>'Detailed Budget '!B281</f>
        <v>34450</v>
      </c>
      <c r="K24" s="200">
        <f>'Detailed Budget '!C281</f>
        <v>10540.01</v>
      </c>
    </row>
    <row r="25" spans="1:11" ht="19.5" customHeight="1">
      <c r="A25" s="11"/>
      <c r="B25" s="17"/>
      <c r="C25" s="18"/>
      <c r="D25" s="19"/>
      <c r="E25" s="19"/>
      <c r="F25" s="23" t="s">
        <v>60</v>
      </c>
      <c r="G25" s="23"/>
      <c r="H25" s="23"/>
      <c r="I25" s="45"/>
      <c r="J25" s="36">
        <f>'Detailed Budget '!C304</f>
        <v>34875</v>
      </c>
      <c r="K25" s="200">
        <f>'Detailed Budget '!D304</f>
        <v>14494.900000000001</v>
      </c>
    </row>
    <row r="26" spans="1:11" ht="19.5" customHeight="1">
      <c r="A26" s="11" t="s">
        <v>119</v>
      </c>
      <c r="B26" s="46"/>
      <c r="C26" s="18"/>
      <c r="D26" s="19"/>
      <c r="E26" s="19"/>
      <c r="F26" s="23" t="s">
        <v>77</v>
      </c>
      <c r="G26" s="23"/>
      <c r="H26" s="23"/>
      <c r="I26" s="45"/>
      <c r="J26" s="36">
        <f>'Detailed Budget '!C311</f>
        <v>3500</v>
      </c>
      <c r="K26" s="200">
        <f>'Detailed Budget '!D311</f>
        <v>3460.6</v>
      </c>
    </row>
    <row r="27" spans="1:11" ht="19.5" customHeight="1" thickBot="1">
      <c r="A27" s="26" t="s">
        <v>120</v>
      </c>
      <c r="B27" s="27">
        <f>'Detailed Budget '!J392</f>
        <v>1536189.49</v>
      </c>
      <c r="C27" s="29"/>
      <c r="D27" s="19"/>
      <c r="E27" s="18"/>
      <c r="F27" s="23" t="s">
        <v>121</v>
      </c>
      <c r="G27" s="23"/>
      <c r="H27" s="23"/>
      <c r="I27" s="47"/>
      <c r="J27" s="36">
        <f>'Detailed Budget '!C328</f>
        <v>115488</v>
      </c>
      <c r="K27" s="203">
        <f>'Detailed Budget '!D328</f>
        <v>93323.25000000001</v>
      </c>
    </row>
    <row r="28" spans="1:11" ht="33.75" customHeight="1" thickBot="1">
      <c r="A28" s="48"/>
      <c r="B28" s="49"/>
      <c r="C28" s="19"/>
      <c r="D28" s="23"/>
      <c r="E28" s="21" t="s">
        <v>122</v>
      </c>
      <c r="F28" s="14"/>
      <c r="G28" s="14"/>
      <c r="H28" s="14"/>
      <c r="I28" s="14"/>
      <c r="J28" s="22">
        <f>SUM(J6,J12,J15,J22)</f>
        <v>1896489.49</v>
      </c>
      <c r="K28" s="22">
        <f>SUM(K6,K12,K15,K22)</f>
        <v>1355682.3199999998</v>
      </c>
    </row>
    <row r="29" spans="1:11" ht="12.75">
      <c r="A29" s="50"/>
      <c r="B29" s="51"/>
      <c r="C29" s="50"/>
      <c r="D29" s="52"/>
      <c r="E29" s="52"/>
      <c r="F29" s="52"/>
      <c r="G29" s="52"/>
      <c r="H29" s="52"/>
      <c r="I29" s="52"/>
      <c r="J29" s="53"/>
      <c r="K29" s="177"/>
    </row>
    <row r="30" spans="1:11" ht="12.75">
      <c r="A30" s="54"/>
      <c r="B30" s="55"/>
      <c r="C30" s="54"/>
      <c r="D30" s="56"/>
      <c r="E30" s="56"/>
      <c r="F30" s="56"/>
      <c r="G30" s="56"/>
      <c r="H30" s="56"/>
      <c r="I30" s="56"/>
      <c r="J30" s="57"/>
      <c r="K30" s="178"/>
    </row>
    <row r="31" spans="1:11" ht="30.75" customHeight="1" thickBot="1">
      <c r="A31" s="58" t="s">
        <v>84</v>
      </c>
      <c r="B31" s="59">
        <f>'Detailed Budget '!J393</f>
        <v>1896489.49</v>
      </c>
      <c r="C31" s="58" t="s">
        <v>123</v>
      </c>
      <c r="D31" s="60"/>
      <c r="E31" s="60"/>
      <c r="F31" s="60"/>
      <c r="G31" s="60"/>
      <c r="H31" s="60"/>
      <c r="I31" s="60"/>
      <c r="J31" s="59">
        <f>J28</f>
        <v>1896489.49</v>
      </c>
      <c r="K31" s="59">
        <f>K28</f>
        <v>1355682.3199999998</v>
      </c>
    </row>
    <row r="32" spans="1:11" ht="12.75">
      <c r="A32" s="420"/>
      <c r="B32" s="424"/>
      <c r="C32" s="424"/>
      <c r="D32" s="424"/>
      <c r="E32" s="424"/>
      <c r="F32" s="424"/>
      <c r="G32" s="424"/>
      <c r="H32" s="420"/>
      <c r="I32" s="420"/>
      <c r="J32" s="1"/>
      <c r="K32" s="4"/>
    </row>
    <row r="33" spans="1:11" ht="12.75">
      <c r="A33" s="420"/>
      <c r="B33" s="420"/>
      <c r="C33" s="420"/>
      <c r="D33" s="420"/>
      <c r="E33" s="420"/>
      <c r="F33" s="420"/>
      <c r="G33" s="420"/>
      <c r="H33" s="61"/>
      <c r="I33" s="61"/>
      <c r="J33" s="61"/>
      <c r="K33" s="4"/>
    </row>
    <row r="34" spans="1:11" ht="12.75">
      <c r="A34" s="1"/>
      <c r="B34" s="62"/>
      <c r="C34" s="1"/>
      <c r="D34" s="1"/>
      <c r="E34" s="1"/>
      <c r="F34" s="1"/>
      <c r="G34" s="1"/>
      <c r="H34" s="1"/>
      <c r="I34" s="1"/>
      <c r="J34" s="1"/>
      <c r="K34" s="4"/>
    </row>
  </sheetData>
  <sheetProtection/>
  <mergeCells count="5">
    <mergeCell ref="A33:G33"/>
    <mergeCell ref="A1:K1"/>
    <mergeCell ref="A2:K2"/>
    <mergeCell ref="A32:G32"/>
    <mergeCell ref="H32:I32"/>
  </mergeCells>
  <printOptions/>
  <pageMargins left="0.54" right="0.27" top="1" bottom="1" header="0.5" footer="0.5"/>
  <pageSetup horizontalDpi="600" verticalDpi="600" orientation="portrait" paperSize="9" r:id="rId1"/>
  <headerFooter alignWithMargins="0">
    <oddHeader>&amp;L08-11-2013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="75" zoomScaleNormal="75" zoomScalePageLayoutView="0" workbookViewId="0" topLeftCell="A357">
      <selection activeCell="C24" sqref="C24"/>
    </sheetView>
  </sheetViews>
  <sheetFormatPr defaultColWidth="9.140625" defaultRowHeight="12.75"/>
  <cols>
    <col min="1" max="1" width="25.00390625" style="0" customWidth="1"/>
    <col min="2" max="2" width="15.421875" style="0" customWidth="1"/>
    <col min="3" max="3" width="18.28125" style="0" customWidth="1"/>
    <col min="4" max="4" width="16.57421875" style="0" customWidth="1"/>
    <col min="5" max="5" width="13.57421875" style="0" customWidth="1"/>
    <col min="6" max="6" width="15.00390625" style="0" customWidth="1"/>
    <col min="7" max="7" width="14.28125" style="0" customWidth="1"/>
    <col min="8" max="8" width="19.28125" style="0" customWidth="1"/>
    <col min="9" max="9" width="17.8515625" style="0" customWidth="1"/>
    <col min="10" max="10" width="20.00390625" style="0" customWidth="1"/>
    <col min="11" max="11" width="17.57421875" style="0" customWidth="1"/>
    <col min="12" max="12" width="13.140625" style="0" customWidth="1"/>
  </cols>
  <sheetData>
    <row r="1" spans="1:12" ht="16.5" thickBot="1">
      <c r="A1" s="63" t="s">
        <v>0</v>
      </c>
      <c r="B1" s="544" t="s">
        <v>1</v>
      </c>
      <c r="C1" s="545"/>
      <c r="D1" s="545"/>
      <c r="E1" s="545"/>
      <c r="F1" s="545"/>
      <c r="G1" s="545"/>
      <c r="H1" s="545"/>
      <c r="I1" s="545"/>
      <c r="J1" s="545"/>
      <c r="K1" s="545"/>
      <c r="L1" s="546"/>
    </row>
    <row r="2" spans="1:12" ht="13.5" thickBot="1">
      <c r="A2" s="64"/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</row>
    <row r="3" spans="1:12" ht="18.75" thickBot="1">
      <c r="A3" s="547" t="s">
        <v>260</v>
      </c>
      <c r="B3" s="548"/>
      <c r="C3" s="548"/>
      <c r="D3" s="548"/>
      <c r="E3" s="548"/>
      <c r="F3" s="548"/>
      <c r="G3" s="548"/>
      <c r="H3" s="426"/>
      <c r="I3" s="426"/>
      <c r="J3" s="426"/>
      <c r="K3" s="426"/>
      <c r="L3" s="427"/>
    </row>
    <row r="4" spans="1:12" ht="15.75" thickBot="1">
      <c r="A4" s="549" t="s">
        <v>2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1"/>
    </row>
    <row r="5" spans="1:12" ht="18">
      <c r="A5" s="66"/>
      <c r="B5" s="67"/>
      <c r="C5" s="67"/>
      <c r="D5" s="67"/>
      <c r="E5" s="67"/>
      <c r="F5" s="67"/>
      <c r="G5" s="67"/>
      <c r="H5" s="68"/>
      <c r="I5" s="68"/>
      <c r="J5" s="68"/>
      <c r="K5" s="68"/>
      <c r="L5" s="68"/>
    </row>
    <row r="6" spans="1:12" ht="12.75">
      <c r="A6" s="64"/>
      <c r="B6" s="64"/>
      <c r="C6" s="64"/>
      <c r="D6" s="64"/>
      <c r="E6" s="64"/>
      <c r="F6" s="64"/>
      <c r="G6" s="65"/>
      <c r="H6" s="64"/>
      <c r="I6" s="64"/>
      <c r="J6" s="64"/>
      <c r="K6" s="64"/>
      <c r="L6" s="64"/>
    </row>
    <row r="7" spans="1:12" ht="18">
      <c r="A7" s="552" t="s">
        <v>3</v>
      </c>
      <c r="B7" s="553"/>
      <c r="C7" s="554"/>
      <c r="D7" s="554"/>
      <c r="E7" s="554"/>
      <c r="F7" s="554"/>
      <c r="G7" s="554"/>
      <c r="H7" s="554"/>
      <c r="I7" s="554"/>
      <c r="J7" s="554"/>
      <c r="K7" s="554"/>
      <c r="L7" s="554"/>
    </row>
    <row r="8" spans="1:12" ht="16.5" thickBot="1">
      <c r="A8" s="69"/>
      <c r="B8" s="70"/>
      <c r="C8" s="71"/>
      <c r="D8" s="72"/>
      <c r="E8" s="72"/>
      <c r="F8" s="72"/>
      <c r="G8" s="73"/>
      <c r="H8" s="72"/>
      <c r="I8" s="72"/>
      <c r="J8" s="72"/>
      <c r="K8" s="72"/>
      <c r="L8" s="72"/>
    </row>
    <row r="9" spans="1:12" ht="18.75" thickBot="1">
      <c r="A9" s="528" t="s">
        <v>128</v>
      </c>
      <c r="B9" s="529"/>
      <c r="C9" s="529"/>
      <c r="D9" s="529"/>
      <c r="E9" s="529"/>
      <c r="F9" s="530"/>
      <c r="G9" s="530"/>
      <c r="H9" s="530"/>
      <c r="I9" s="530"/>
      <c r="J9" s="530"/>
      <c r="K9" s="530"/>
      <c r="L9" s="531"/>
    </row>
    <row r="10" spans="1:12" ht="16.5" thickBot="1">
      <c r="A10" s="74"/>
      <c r="B10" s="75"/>
      <c r="C10" s="75"/>
      <c r="D10" s="75"/>
      <c r="E10" s="75"/>
      <c r="F10" s="68"/>
      <c r="G10" s="68"/>
      <c r="H10" s="72"/>
      <c r="I10" s="72"/>
      <c r="J10" s="72"/>
      <c r="K10" s="72"/>
      <c r="L10" s="72"/>
    </row>
    <row r="11" spans="1:12" ht="31.5" customHeight="1" thickBot="1">
      <c r="A11" s="532" t="s">
        <v>125</v>
      </c>
      <c r="B11" s="533"/>
      <c r="C11" s="533"/>
      <c r="D11" s="533"/>
      <c r="E11" s="533"/>
      <c r="F11" s="533"/>
      <c r="G11" s="534"/>
      <c r="H11" s="77"/>
      <c r="I11" s="77"/>
      <c r="J11" s="77"/>
      <c r="K11" s="77"/>
      <c r="L11" s="77"/>
    </row>
    <row r="12" spans="1:12" ht="15">
      <c r="A12" s="326" t="s">
        <v>4</v>
      </c>
      <c r="B12" s="327" t="s">
        <v>152</v>
      </c>
      <c r="C12" s="325" t="s">
        <v>144</v>
      </c>
      <c r="D12" s="207"/>
      <c r="E12" s="208"/>
      <c r="F12" s="208"/>
      <c r="G12" s="310"/>
      <c r="H12" s="208"/>
      <c r="I12" s="78"/>
      <c r="J12" s="78"/>
      <c r="K12" s="78"/>
      <c r="L12" s="78"/>
    </row>
    <row r="13" spans="1:12" ht="15">
      <c r="A13" s="349" t="s">
        <v>5</v>
      </c>
      <c r="B13" s="342"/>
      <c r="C13" s="350"/>
      <c r="D13" s="311"/>
      <c r="E13" s="312"/>
      <c r="F13" s="312"/>
      <c r="G13" s="171"/>
      <c r="H13" s="312"/>
      <c r="I13" s="79"/>
      <c r="J13" s="79"/>
      <c r="K13" s="79"/>
      <c r="L13" s="79"/>
    </row>
    <row r="14" spans="1:12" ht="15">
      <c r="A14" s="338"/>
      <c r="B14" s="331"/>
      <c r="C14" s="332"/>
      <c r="D14" s="311"/>
      <c r="E14" s="312"/>
      <c r="F14" s="312"/>
      <c r="G14" s="171"/>
      <c r="H14" s="312"/>
      <c r="I14" s="79"/>
      <c r="J14" s="79"/>
      <c r="K14" s="79"/>
      <c r="L14" s="79"/>
    </row>
    <row r="15" spans="1:12" ht="15">
      <c r="A15" s="329" t="s">
        <v>6</v>
      </c>
      <c r="B15" s="304">
        <v>113454.4</v>
      </c>
      <c r="C15" s="334">
        <f>49629.81+42553.19</f>
        <v>92183</v>
      </c>
      <c r="D15" s="409"/>
      <c r="E15" s="317"/>
      <c r="F15" s="317"/>
      <c r="G15" s="222"/>
      <c r="H15" s="222"/>
      <c r="I15" s="79"/>
      <c r="J15" s="79"/>
      <c r="K15" s="79"/>
      <c r="L15" s="79"/>
    </row>
    <row r="16" spans="1:12" ht="15">
      <c r="A16" s="329"/>
      <c r="B16" s="352"/>
      <c r="C16" s="353"/>
      <c r="D16" s="316"/>
      <c r="E16" s="317"/>
      <c r="F16" s="317"/>
      <c r="G16" s="222"/>
      <c r="H16" s="222"/>
      <c r="I16" s="79"/>
      <c r="J16" s="79"/>
      <c r="K16" s="79"/>
      <c r="L16" s="79"/>
    </row>
    <row r="17" spans="1:12" ht="15">
      <c r="A17" s="351" t="s">
        <v>7</v>
      </c>
      <c r="B17" s="356"/>
      <c r="C17" s="343"/>
      <c r="D17" s="318"/>
      <c r="E17" s="319"/>
      <c r="F17" s="319"/>
      <c r="G17" s="319"/>
      <c r="H17" s="312"/>
      <c r="I17" s="79"/>
      <c r="J17" s="79"/>
      <c r="K17" s="79"/>
      <c r="L17" s="79"/>
    </row>
    <row r="18" spans="1:12" ht="15">
      <c r="A18" s="336"/>
      <c r="B18" s="337"/>
      <c r="C18" s="333"/>
      <c r="D18" s="318"/>
      <c r="E18" s="319"/>
      <c r="F18" s="319"/>
      <c r="G18" s="319"/>
      <c r="H18" s="312"/>
      <c r="I18" s="79"/>
      <c r="J18" s="79"/>
      <c r="K18" s="79"/>
      <c r="L18" s="79"/>
    </row>
    <row r="19" spans="1:12" ht="30">
      <c r="A19" s="347" t="s">
        <v>166</v>
      </c>
      <c r="B19" s="306">
        <v>521203.37</v>
      </c>
      <c r="C19" s="335">
        <f>21833.83+72792.28+36375.27+74671.83+101946.55+65582.29+68123.9+55146.15+64281.23</f>
        <v>560753.33</v>
      </c>
      <c r="D19" s="308"/>
      <c r="E19" s="320"/>
      <c r="F19" s="312"/>
      <c r="G19" s="222"/>
      <c r="H19" s="222"/>
      <c r="I19" s="79"/>
      <c r="J19" s="79"/>
      <c r="K19" s="79"/>
      <c r="L19" s="79"/>
    </row>
    <row r="20" spans="1:12" ht="15">
      <c r="A20" s="328"/>
      <c r="B20" s="352"/>
      <c r="C20" s="353"/>
      <c r="D20" s="308"/>
      <c r="E20" s="320"/>
      <c r="F20" s="312"/>
      <c r="G20" s="222"/>
      <c r="H20" s="222"/>
      <c r="I20" s="79"/>
      <c r="J20" s="79"/>
      <c r="K20" s="79"/>
      <c r="L20" s="79"/>
    </row>
    <row r="21" spans="1:12" ht="15">
      <c r="A21" s="348" t="s">
        <v>8</v>
      </c>
      <c r="B21" s="342"/>
      <c r="C21" s="343"/>
      <c r="D21" s="308"/>
      <c r="E21" s="312"/>
      <c r="F21" s="312"/>
      <c r="G21" s="171"/>
      <c r="H21" s="312"/>
      <c r="I21" s="79"/>
      <c r="J21" s="79"/>
      <c r="K21" s="79"/>
      <c r="L21" s="79"/>
    </row>
    <row r="22" spans="1:12" ht="15">
      <c r="A22" s="328"/>
      <c r="B22" s="346"/>
      <c r="C22" s="333"/>
      <c r="D22" s="308"/>
      <c r="E22" s="312"/>
      <c r="F22" s="312"/>
      <c r="G22" s="171"/>
      <c r="H22" s="312"/>
      <c r="I22" s="79"/>
      <c r="J22" s="79"/>
      <c r="K22" s="79"/>
      <c r="L22" s="79"/>
    </row>
    <row r="23" spans="1:12" ht="15">
      <c r="A23" s="347" t="s">
        <v>167</v>
      </c>
      <c r="B23" s="304">
        <v>150888.72</v>
      </c>
      <c r="C23" s="340">
        <f>36164.23+41319.25+42312.08+38945.36</f>
        <v>158740.92</v>
      </c>
      <c r="D23" s="308"/>
      <c r="E23" s="320"/>
      <c r="F23" s="312"/>
      <c r="G23" s="222"/>
      <c r="H23" s="222"/>
      <c r="I23" s="79"/>
      <c r="J23" s="79"/>
      <c r="K23" s="79"/>
      <c r="L23" s="79"/>
    </row>
    <row r="24" spans="1:12" ht="15">
      <c r="A24" s="354"/>
      <c r="B24" s="304"/>
      <c r="C24" s="339"/>
      <c r="D24" s="344"/>
      <c r="E24" s="320"/>
      <c r="F24" s="312"/>
      <c r="G24" s="222"/>
      <c r="H24" s="222"/>
      <c r="I24" s="79"/>
      <c r="J24" s="79"/>
      <c r="K24" s="79"/>
      <c r="L24" s="79"/>
    </row>
    <row r="25" spans="1:12" ht="15">
      <c r="A25" s="345" t="s">
        <v>9</v>
      </c>
      <c r="B25" s="342"/>
      <c r="C25" s="350"/>
      <c r="D25" s="344"/>
      <c r="E25" s="312"/>
      <c r="F25" s="312"/>
      <c r="G25" s="171"/>
      <c r="H25" s="312"/>
      <c r="I25" s="79"/>
      <c r="J25" s="79"/>
      <c r="K25" s="79"/>
      <c r="L25" s="79"/>
    </row>
    <row r="26" spans="1:12" ht="29.25" customHeight="1">
      <c r="A26" s="330" t="s">
        <v>164</v>
      </c>
      <c r="B26" s="411">
        <v>4375</v>
      </c>
      <c r="C26" s="410">
        <f>329.5+232.63+306.37+431.26+429.35+90.16+101.5+21.32+186.24+39.11</f>
        <v>2167.44</v>
      </c>
      <c r="D26" s="307"/>
      <c r="E26" s="313"/>
      <c r="F26" s="314"/>
      <c r="G26" s="315"/>
      <c r="H26" s="315"/>
      <c r="I26" s="79"/>
      <c r="J26" s="79"/>
      <c r="K26" s="79"/>
      <c r="L26" s="79"/>
    </row>
    <row r="27" spans="1:12" ht="15">
      <c r="A27" s="355"/>
      <c r="B27" s="339"/>
      <c r="C27" s="340"/>
      <c r="D27" s="308"/>
      <c r="E27" s="320"/>
      <c r="F27" s="312"/>
      <c r="G27" s="222"/>
      <c r="H27" s="222"/>
      <c r="I27" s="79"/>
      <c r="J27" s="79"/>
      <c r="K27" s="79"/>
      <c r="L27" s="79"/>
    </row>
    <row r="28" spans="1:12" ht="15">
      <c r="A28" s="341" t="s">
        <v>10</v>
      </c>
      <c r="B28" s="342"/>
      <c r="C28" s="343"/>
      <c r="D28" s="308"/>
      <c r="E28" s="312"/>
      <c r="F28" s="312"/>
      <c r="G28" s="171"/>
      <c r="H28" s="312"/>
      <c r="I28" s="79"/>
      <c r="J28" s="79"/>
      <c r="K28" s="79"/>
      <c r="L28" s="79"/>
    </row>
    <row r="29" spans="1:12" ht="15">
      <c r="A29" s="330" t="s">
        <v>165</v>
      </c>
      <c r="B29" s="411">
        <v>2000</v>
      </c>
      <c r="C29" s="410"/>
      <c r="D29" s="307"/>
      <c r="E29" s="313"/>
      <c r="F29" s="314"/>
      <c r="G29" s="315"/>
      <c r="H29" s="321"/>
      <c r="I29" s="79"/>
      <c r="J29" s="79"/>
      <c r="K29" s="79"/>
      <c r="L29" s="79"/>
    </row>
    <row r="30" spans="1:12" ht="15.75" thickBot="1">
      <c r="A30" s="309"/>
      <c r="B30" s="352"/>
      <c r="C30" s="353"/>
      <c r="D30" s="311"/>
      <c r="E30" s="320"/>
      <c r="F30" s="312"/>
      <c r="G30" s="222"/>
      <c r="H30" s="222"/>
      <c r="I30" s="76"/>
      <c r="J30" s="76"/>
      <c r="K30" s="76"/>
      <c r="L30" s="76"/>
    </row>
    <row r="31" spans="1:12" ht="16.5" thickBot="1">
      <c r="A31" s="288" t="s">
        <v>11</v>
      </c>
      <c r="B31" s="183">
        <f>B15+B19+B23+B26+B29</f>
        <v>791921.49</v>
      </c>
      <c r="C31" s="183">
        <f>C15+C19+C23+C26+C29</f>
        <v>813844.69</v>
      </c>
      <c r="D31" s="322"/>
      <c r="E31" s="323"/>
      <c r="F31" s="324"/>
      <c r="G31" s="294"/>
      <c r="H31" s="294"/>
      <c r="I31" s="84"/>
      <c r="J31" s="84"/>
      <c r="K31" s="84"/>
      <c r="L31" s="84"/>
    </row>
    <row r="32" spans="1:12" ht="18.75" thickBot="1">
      <c r="A32" s="555" t="s">
        <v>12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1"/>
    </row>
    <row r="33" spans="1:12" ht="18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8.75" thickBot="1">
      <c r="A34" s="556" t="s">
        <v>163</v>
      </c>
      <c r="B34" s="557"/>
      <c r="C34" s="557"/>
      <c r="D34" s="557"/>
      <c r="E34" s="206"/>
      <c r="F34" s="206"/>
      <c r="G34" s="206"/>
      <c r="H34" s="206"/>
      <c r="I34" s="206"/>
      <c r="J34" s="206"/>
      <c r="K34" s="206"/>
      <c r="L34" s="86"/>
    </row>
    <row r="35" spans="1:12" ht="15.75">
      <c r="A35" s="87" t="s">
        <v>13</v>
      </c>
      <c r="B35" s="88" t="s">
        <v>14</v>
      </c>
      <c r="C35" s="561" t="s">
        <v>15</v>
      </c>
      <c r="D35" s="562"/>
      <c r="E35" s="299"/>
      <c r="F35" s="558"/>
      <c r="G35" s="559"/>
      <c r="H35" s="559"/>
      <c r="I35" s="559"/>
      <c r="J35" s="559"/>
      <c r="K35" s="559"/>
      <c r="L35" s="560"/>
    </row>
    <row r="36" spans="1:12" ht="14.25">
      <c r="A36" s="80" t="s">
        <v>16</v>
      </c>
      <c r="B36" s="82" t="s">
        <v>141</v>
      </c>
      <c r="C36" s="419" t="s">
        <v>275</v>
      </c>
      <c r="D36" s="419" t="s">
        <v>276</v>
      </c>
      <c r="E36" s="300"/>
      <c r="F36" s="430"/>
      <c r="G36" s="431"/>
      <c r="H36" s="431"/>
      <c r="I36" s="431"/>
      <c r="J36" s="431"/>
      <c r="K36" s="431"/>
      <c r="L36" s="432"/>
    </row>
    <row r="37" spans="1:12" ht="14.25">
      <c r="A37" s="80" t="s">
        <v>16</v>
      </c>
      <c r="B37" s="82" t="s">
        <v>141</v>
      </c>
      <c r="C37" s="419" t="s">
        <v>278</v>
      </c>
      <c r="D37" s="419" t="s">
        <v>277</v>
      </c>
      <c r="E37" s="301"/>
      <c r="F37" s="430"/>
      <c r="G37" s="431"/>
      <c r="H37" s="431"/>
      <c r="I37" s="431"/>
      <c r="J37" s="431"/>
      <c r="K37" s="431"/>
      <c r="L37" s="432"/>
    </row>
    <row r="38" spans="1:12" ht="14.25">
      <c r="A38" s="80" t="s">
        <v>16</v>
      </c>
      <c r="B38" s="82" t="s">
        <v>141</v>
      </c>
      <c r="C38" s="419"/>
      <c r="D38" s="419"/>
      <c r="E38" s="301"/>
      <c r="F38" s="430"/>
      <c r="G38" s="431"/>
      <c r="H38" s="431"/>
      <c r="I38" s="431"/>
      <c r="J38" s="431"/>
      <c r="K38" s="431"/>
      <c r="L38" s="432"/>
    </row>
    <row r="39" spans="1:12" ht="29.25" customHeight="1">
      <c r="A39" s="80" t="s">
        <v>17</v>
      </c>
      <c r="B39" s="82" t="s">
        <v>141</v>
      </c>
      <c r="C39" s="419" t="s">
        <v>279</v>
      </c>
      <c r="D39" s="419" t="s">
        <v>280</v>
      </c>
      <c r="E39" s="301"/>
      <c r="F39" s="430"/>
      <c r="G39" s="431"/>
      <c r="H39" s="431"/>
      <c r="I39" s="431"/>
      <c r="J39" s="431"/>
      <c r="K39" s="431"/>
      <c r="L39" s="432"/>
    </row>
    <row r="40" spans="1:12" ht="29.25" customHeight="1">
      <c r="A40" s="80" t="s">
        <v>17</v>
      </c>
      <c r="B40" s="82" t="s">
        <v>141</v>
      </c>
      <c r="C40" s="419" t="s">
        <v>282</v>
      </c>
      <c r="D40" s="419" t="s">
        <v>281</v>
      </c>
      <c r="E40" s="301"/>
      <c r="F40" s="430"/>
      <c r="G40" s="431"/>
      <c r="H40" s="431"/>
      <c r="I40" s="431"/>
      <c r="J40" s="431"/>
      <c r="K40" s="431"/>
      <c r="L40" s="432"/>
    </row>
    <row r="41" spans="1:12" ht="29.25" customHeight="1">
      <c r="A41" s="80" t="s">
        <v>17</v>
      </c>
      <c r="B41" s="82" t="s">
        <v>320</v>
      </c>
      <c r="C41" s="419" t="s">
        <v>321</v>
      </c>
      <c r="D41" s="419" t="s">
        <v>323</v>
      </c>
      <c r="E41" s="301"/>
      <c r="F41" s="430"/>
      <c r="G41" s="431"/>
      <c r="H41" s="431"/>
      <c r="I41" s="431"/>
      <c r="J41" s="431"/>
      <c r="K41" s="431"/>
      <c r="L41" s="432"/>
    </row>
    <row r="42" spans="1:12" ht="24.75" customHeight="1">
      <c r="A42" s="80" t="s">
        <v>24</v>
      </c>
      <c r="B42" s="82" t="s">
        <v>23</v>
      </c>
      <c r="C42" s="419"/>
      <c r="D42" s="419"/>
      <c r="E42" s="301"/>
      <c r="F42" s="430"/>
      <c r="G42" s="431"/>
      <c r="H42" s="431"/>
      <c r="I42" s="431"/>
      <c r="J42" s="431"/>
      <c r="K42" s="431"/>
      <c r="L42" s="432"/>
    </row>
    <row r="43" spans="1:12" ht="29.25" customHeight="1">
      <c r="A43" s="80" t="s">
        <v>199</v>
      </c>
      <c r="B43" s="82" t="s">
        <v>141</v>
      </c>
      <c r="C43" s="419" t="s">
        <v>283</v>
      </c>
      <c r="D43" s="419" t="s">
        <v>284</v>
      </c>
      <c r="E43" s="301"/>
      <c r="F43" s="430"/>
      <c r="G43" s="431"/>
      <c r="H43" s="431"/>
      <c r="I43" s="431"/>
      <c r="J43" s="431"/>
      <c r="K43" s="431"/>
      <c r="L43" s="432"/>
    </row>
    <row r="44" spans="1:12" ht="29.25" customHeight="1">
      <c r="A44" s="80" t="s">
        <v>199</v>
      </c>
      <c r="B44" s="82" t="s">
        <v>141</v>
      </c>
      <c r="C44" s="419" t="s">
        <v>285</v>
      </c>
      <c r="D44" s="419" t="s">
        <v>277</v>
      </c>
      <c r="E44" s="301"/>
      <c r="F44" s="430"/>
      <c r="G44" s="431"/>
      <c r="H44" s="431"/>
      <c r="I44" s="431"/>
      <c r="J44" s="431"/>
      <c r="K44" s="431"/>
      <c r="L44" s="432"/>
    </row>
    <row r="45" spans="1:12" ht="29.25" customHeight="1">
      <c r="A45" s="80" t="s">
        <v>199</v>
      </c>
      <c r="B45" s="82" t="s">
        <v>319</v>
      </c>
      <c r="C45" s="419"/>
      <c r="D45" s="419"/>
      <c r="E45" s="301"/>
      <c r="F45" s="430"/>
      <c r="G45" s="431"/>
      <c r="H45" s="431"/>
      <c r="I45" s="431"/>
      <c r="J45" s="431"/>
      <c r="K45" s="431"/>
      <c r="L45" s="432"/>
    </row>
    <row r="46" spans="1:12" ht="37.5" customHeight="1">
      <c r="A46" s="80" t="s">
        <v>18</v>
      </c>
      <c r="B46" s="82" t="s">
        <v>286</v>
      </c>
      <c r="C46" s="419" t="s">
        <v>282</v>
      </c>
      <c r="D46" s="419" t="s">
        <v>281</v>
      </c>
      <c r="E46" s="301"/>
      <c r="F46" s="430"/>
      <c r="G46" s="431"/>
      <c r="H46" s="431"/>
      <c r="I46" s="431"/>
      <c r="J46" s="431"/>
      <c r="K46" s="431"/>
      <c r="L46" s="432"/>
    </row>
    <row r="47" spans="1:12" ht="42.75" customHeight="1">
      <c r="A47" s="80" t="s">
        <v>200</v>
      </c>
      <c r="B47" s="82" t="s">
        <v>141</v>
      </c>
      <c r="C47" s="419" t="s">
        <v>318</v>
      </c>
      <c r="D47" s="419" t="s">
        <v>322</v>
      </c>
      <c r="E47" s="301"/>
      <c r="F47" s="430"/>
      <c r="G47" s="431"/>
      <c r="H47" s="431"/>
      <c r="I47" s="431"/>
      <c r="J47" s="431"/>
      <c r="K47" s="431"/>
      <c r="L47" s="432"/>
    </row>
    <row r="48" spans="1:12" ht="48" customHeight="1">
      <c r="A48" s="80" t="s">
        <v>201</v>
      </c>
      <c r="B48" s="82" t="s">
        <v>141</v>
      </c>
      <c r="C48" s="419"/>
      <c r="D48" s="419"/>
      <c r="E48" s="301"/>
      <c r="F48" s="430"/>
      <c r="G48" s="431"/>
      <c r="H48" s="431"/>
      <c r="I48" s="431"/>
      <c r="J48" s="431"/>
      <c r="K48" s="431"/>
      <c r="L48" s="432"/>
    </row>
    <row r="49" spans="1:12" ht="39" customHeight="1">
      <c r="A49" s="80" t="s">
        <v>201</v>
      </c>
      <c r="B49" s="82" t="s">
        <v>141</v>
      </c>
      <c r="C49" s="419"/>
      <c r="D49" s="419"/>
      <c r="E49" s="301"/>
      <c r="F49" s="430"/>
      <c r="G49" s="431"/>
      <c r="H49" s="431"/>
      <c r="I49" s="431"/>
      <c r="J49" s="431"/>
      <c r="K49" s="431"/>
      <c r="L49" s="432"/>
    </row>
    <row r="50" spans="1:12" ht="39" customHeight="1">
      <c r="A50" s="80" t="s">
        <v>201</v>
      </c>
      <c r="B50" s="82" t="s">
        <v>141</v>
      </c>
      <c r="C50" s="419"/>
      <c r="D50" s="419"/>
      <c r="E50" s="301"/>
      <c r="F50" s="430"/>
      <c r="G50" s="431"/>
      <c r="H50" s="431"/>
      <c r="I50" s="431"/>
      <c r="J50" s="431"/>
      <c r="K50" s="431"/>
      <c r="L50" s="432"/>
    </row>
    <row r="51" spans="1:12" ht="39" customHeight="1">
      <c r="A51" s="80" t="s">
        <v>201</v>
      </c>
      <c r="B51" s="82" t="s">
        <v>141</v>
      </c>
      <c r="C51" s="419"/>
      <c r="D51" s="419"/>
      <c r="E51" s="301"/>
      <c r="F51" s="430"/>
      <c r="G51" s="431"/>
      <c r="H51" s="431"/>
      <c r="I51" s="431"/>
      <c r="J51" s="431"/>
      <c r="K51" s="431"/>
      <c r="L51" s="432"/>
    </row>
    <row r="52" spans="1:12" ht="30.75" customHeight="1">
      <c r="A52" s="80" t="s">
        <v>201</v>
      </c>
      <c r="B52" s="82" t="s">
        <v>141</v>
      </c>
      <c r="C52" s="419"/>
      <c r="D52" s="419"/>
      <c r="E52" s="301"/>
      <c r="F52" s="430"/>
      <c r="G52" s="431"/>
      <c r="H52" s="431"/>
      <c r="I52" s="431"/>
      <c r="J52" s="431"/>
      <c r="K52" s="431"/>
      <c r="L52" s="432"/>
    </row>
    <row r="53" spans="1:12" ht="30.75" customHeight="1">
      <c r="A53" s="80" t="s">
        <v>201</v>
      </c>
      <c r="B53" s="82" t="s">
        <v>141</v>
      </c>
      <c r="C53" s="419"/>
      <c r="D53" s="419"/>
      <c r="E53" s="301"/>
      <c r="F53" s="430"/>
      <c r="G53" s="431"/>
      <c r="H53" s="431"/>
      <c r="I53" s="431"/>
      <c r="J53" s="431"/>
      <c r="K53" s="431"/>
      <c r="L53" s="432"/>
    </row>
    <row r="54" spans="1:12" ht="30.75" customHeight="1">
      <c r="A54" s="80" t="s">
        <v>255</v>
      </c>
      <c r="B54" s="82" t="s">
        <v>141</v>
      </c>
      <c r="C54" s="419"/>
      <c r="D54" s="419"/>
      <c r="E54" s="301"/>
      <c r="F54" s="430"/>
      <c r="G54" s="431"/>
      <c r="H54" s="431"/>
      <c r="I54" s="431"/>
      <c r="J54" s="431"/>
      <c r="K54" s="431"/>
      <c r="L54" s="432"/>
    </row>
    <row r="55" spans="1:12" ht="30.75" customHeight="1">
      <c r="A55" s="80" t="s">
        <v>255</v>
      </c>
      <c r="B55" s="82" t="s">
        <v>141</v>
      </c>
      <c r="C55" s="419"/>
      <c r="D55" s="419"/>
      <c r="E55" s="301"/>
      <c r="F55" s="430"/>
      <c r="G55" s="431"/>
      <c r="H55" s="431"/>
      <c r="I55" s="431"/>
      <c r="J55" s="431"/>
      <c r="K55" s="431"/>
      <c r="L55" s="432"/>
    </row>
    <row r="56" spans="1:12" ht="28.5" customHeight="1">
      <c r="A56" s="80" t="s">
        <v>202</v>
      </c>
      <c r="B56" s="82" t="s">
        <v>141</v>
      </c>
      <c r="C56" s="419"/>
      <c r="D56" s="419"/>
      <c r="E56" s="301"/>
      <c r="F56" s="430"/>
      <c r="G56" s="431"/>
      <c r="H56" s="431"/>
      <c r="I56" s="431"/>
      <c r="J56" s="431"/>
      <c r="K56" s="431"/>
      <c r="L56" s="432"/>
    </row>
    <row r="57" spans="1:12" ht="28.5" customHeight="1">
      <c r="A57" s="80" t="s">
        <v>202</v>
      </c>
      <c r="B57" s="82" t="s">
        <v>141</v>
      </c>
      <c r="C57" s="419"/>
      <c r="D57" s="419"/>
      <c r="E57" s="301"/>
      <c r="F57" s="430"/>
      <c r="G57" s="431"/>
      <c r="H57" s="431"/>
      <c r="I57" s="431"/>
      <c r="J57" s="431"/>
      <c r="K57" s="431"/>
      <c r="L57" s="432"/>
    </row>
    <row r="58" spans="1:12" ht="28.5" customHeight="1">
      <c r="A58" s="80" t="s">
        <v>202</v>
      </c>
      <c r="B58" s="82" t="s">
        <v>141</v>
      </c>
      <c r="C58" s="419"/>
      <c r="D58" s="419"/>
      <c r="E58" s="301"/>
      <c r="F58" s="430"/>
      <c r="G58" s="431"/>
      <c r="H58" s="431"/>
      <c r="I58" s="431"/>
      <c r="J58" s="431"/>
      <c r="K58" s="431"/>
      <c r="L58" s="432"/>
    </row>
    <row r="59" spans="1:12" ht="28.5" customHeight="1">
      <c r="A59" s="80" t="s">
        <v>202</v>
      </c>
      <c r="B59" s="82" t="s">
        <v>141</v>
      </c>
      <c r="C59" s="419"/>
      <c r="D59" s="419"/>
      <c r="E59" s="301"/>
      <c r="F59" s="430"/>
      <c r="G59" s="431"/>
      <c r="H59" s="431"/>
      <c r="I59" s="431"/>
      <c r="J59" s="431"/>
      <c r="K59" s="431"/>
      <c r="L59" s="432"/>
    </row>
    <row r="60" spans="1:12" ht="39.75" customHeight="1">
      <c r="A60" s="80" t="s">
        <v>202</v>
      </c>
      <c r="B60" s="82" t="s">
        <v>141</v>
      </c>
      <c r="C60" s="419"/>
      <c r="D60" s="419"/>
      <c r="E60" s="301"/>
      <c r="F60" s="430"/>
      <c r="G60" s="431"/>
      <c r="H60" s="431"/>
      <c r="I60" s="431"/>
      <c r="J60" s="431"/>
      <c r="K60" s="431"/>
      <c r="L60" s="432"/>
    </row>
    <row r="61" spans="1:12" ht="35.25" customHeight="1">
      <c r="A61" s="80" t="s">
        <v>21</v>
      </c>
      <c r="B61" s="82" t="s">
        <v>23</v>
      </c>
      <c r="C61" s="419"/>
      <c r="D61" s="419"/>
      <c r="E61" s="301"/>
      <c r="F61" s="430"/>
      <c r="G61" s="431"/>
      <c r="H61" s="431"/>
      <c r="I61" s="431"/>
      <c r="J61" s="431"/>
      <c r="K61" s="431"/>
      <c r="L61" s="432"/>
    </row>
    <row r="62" spans="1:12" ht="40.5" customHeight="1">
      <c r="A62" s="80" t="s">
        <v>266</v>
      </c>
      <c r="B62" s="82" t="s">
        <v>20</v>
      </c>
      <c r="C62" s="419"/>
      <c r="D62" s="419"/>
      <c r="E62" s="301"/>
      <c r="F62" s="430"/>
      <c r="G62" s="431"/>
      <c r="H62" s="431"/>
      <c r="I62" s="431"/>
      <c r="J62" s="431"/>
      <c r="K62" s="431"/>
      <c r="L62" s="432"/>
    </row>
    <row r="63" spans="1:12" ht="40.5" customHeight="1">
      <c r="A63" s="80" t="s">
        <v>256</v>
      </c>
      <c r="B63" s="82" t="s">
        <v>141</v>
      </c>
      <c r="C63" s="419" t="s">
        <v>287</v>
      </c>
      <c r="D63" s="419" t="s">
        <v>276</v>
      </c>
      <c r="E63" s="301"/>
      <c r="F63" s="430"/>
      <c r="G63" s="431"/>
      <c r="H63" s="431"/>
      <c r="I63" s="431"/>
      <c r="J63" s="431"/>
      <c r="K63" s="431"/>
      <c r="L63" s="432"/>
    </row>
    <row r="64" spans="1:12" ht="40.5" customHeight="1">
      <c r="A64" s="80" t="s">
        <v>257</v>
      </c>
      <c r="B64" s="82" t="s">
        <v>141</v>
      </c>
      <c r="C64" s="419"/>
      <c r="D64" s="419"/>
      <c r="E64" s="301"/>
      <c r="F64" s="430"/>
      <c r="G64" s="431"/>
      <c r="H64" s="431"/>
      <c r="I64" s="431"/>
      <c r="J64" s="431"/>
      <c r="K64" s="431"/>
      <c r="L64" s="432"/>
    </row>
    <row r="65" spans="1:12" ht="40.5" customHeight="1">
      <c r="A65" s="80" t="s">
        <v>256</v>
      </c>
      <c r="B65" s="82" t="s">
        <v>141</v>
      </c>
      <c r="C65" s="419"/>
      <c r="D65" s="419"/>
      <c r="E65" s="301"/>
      <c r="F65" s="430"/>
      <c r="G65" s="431"/>
      <c r="H65" s="431"/>
      <c r="I65" s="431"/>
      <c r="J65" s="431"/>
      <c r="K65" s="431"/>
      <c r="L65" s="432"/>
    </row>
    <row r="66" spans="1:12" ht="40.5" customHeight="1">
      <c r="A66" s="80" t="s">
        <v>265</v>
      </c>
      <c r="B66" s="82" t="s">
        <v>289</v>
      </c>
      <c r="C66" s="419" t="s">
        <v>288</v>
      </c>
      <c r="D66" s="419" t="s">
        <v>277</v>
      </c>
      <c r="E66" s="301"/>
      <c r="F66" s="430"/>
      <c r="G66" s="431"/>
      <c r="H66" s="431"/>
      <c r="I66" s="431"/>
      <c r="J66" s="431"/>
      <c r="K66" s="431"/>
      <c r="L66" s="432"/>
    </row>
    <row r="67" spans="1:12" ht="40.5" customHeight="1">
      <c r="A67" s="80" t="s">
        <v>315</v>
      </c>
      <c r="B67" s="82" t="s">
        <v>141</v>
      </c>
      <c r="C67" s="419" t="s">
        <v>316</v>
      </c>
      <c r="D67" s="419" t="s">
        <v>317</v>
      </c>
      <c r="E67" s="302"/>
      <c r="F67" s="430"/>
      <c r="G67" s="431"/>
      <c r="H67" s="431"/>
      <c r="I67" s="431"/>
      <c r="J67" s="431"/>
      <c r="K67" s="431"/>
      <c r="L67" s="432"/>
    </row>
    <row r="68" spans="1:12" ht="24.75" customHeight="1">
      <c r="A68" s="303"/>
      <c r="B68" s="303"/>
      <c r="C68" s="303"/>
      <c r="D68" s="303"/>
      <c r="E68" s="302"/>
      <c r="F68" s="430"/>
      <c r="G68" s="431"/>
      <c r="H68" s="431"/>
      <c r="I68" s="431"/>
      <c r="J68" s="431"/>
      <c r="K68" s="431"/>
      <c r="L68" s="432"/>
    </row>
    <row r="69" spans="1:12" ht="12.75">
      <c r="A69" s="517" t="s">
        <v>176</v>
      </c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9"/>
    </row>
    <row r="70" spans="1:12" ht="15" thickBot="1">
      <c r="A70" s="520" t="s">
        <v>25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2"/>
    </row>
    <row r="71" spans="1:12" ht="75" customHeight="1">
      <c r="A71" s="181" t="s">
        <v>26</v>
      </c>
      <c r="B71" s="282" t="s">
        <v>160</v>
      </c>
      <c r="C71" s="290" t="s">
        <v>161</v>
      </c>
      <c r="D71" s="185" t="s">
        <v>162</v>
      </c>
      <c r="E71" s="282" t="s">
        <v>168</v>
      </c>
      <c r="F71" s="290" t="s">
        <v>169</v>
      </c>
      <c r="G71" s="185" t="s">
        <v>145</v>
      </c>
      <c r="H71" s="208"/>
      <c r="I71" s="208"/>
      <c r="J71" s="208"/>
      <c r="K71" s="208"/>
      <c r="L71" s="208"/>
    </row>
    <row r="72" spans="1:12" ht="15">
      <c r="A72" s="280" t="s">
        <v>146</v>
      </c>
      <c r="B72" s="283">
        <v>1100</v>
      </c>
      <c r="C72" s="357">
        <v>1350</v>
      </c>
      <c r="D72" s="305">
        <f aca="true" t="shared" si="0" ref="D72:D90">SUM(B72:C72)</f>
        <v>2450</v>
      </c>
      <c r="E72" s="284">
        <v>954.81</v>
      </c>
      <c r="F72" s="295">
        <f>907+286.3</f>
        <v>1193.3</v>
      </c>
      <c r="G72" s="360">
        <f>SUM(E72:F72)</f>
        <v>2148.1099999999997</v>
      </c>
      <c r="H72" s="291"/>
      <c r="I72" s="292"/>
      <c r="J72" s="292"/>
      <c r="K72" s="222"/>
      <c r="L72" s="222"/>
    </row>
    <row r="73" spans="1:12" ht="15">
      <c r="A73" s="280" t="s">
        <v>147</v>
      </c>
      <c r="B73" s="283">
        <v>1100</v>
      </c>
      <c r="C73" s="357">
        <v>1350</v>
      </c>
      <c r="D73" s="305">
        <f t="shared" si="0"/>
        <v>2450</v>
      </c>
      <c r="E73" s="284">
        <v>1387.99</v>
      </c>
      <c r="F73" s="295">
        <v>1650</v>
      </c>
      <c r="G73" s="360">
        <f aca="true" t="shared" si="1" ref="G73:G136">SUM(E73:F73)</f>
        <v>3037.99</v>
      </c>
      <c r="H73" s="291"/>
      <c r="I73" s="292"/>
      <c r="J73" s="292"/>
      <c r="K73" s="222"/>
      <c r="L73" s="222"/>
    </row>
    <row r="74" spans="1:12" ht="15">
      <c r="A74" s="280" t="s">
        <v>148</v>
      </c>
      <c r="B74" s="283">
        <v>1100</v>
      </c>
      <c r="C74" s="357">
        <v>1350</v>
      </c>
      <c r="D74" s="305">
        <f t="shared" si="0"/>
        <v>2450</v>
      </c>
      <c r="E74" s="284">
        <v>1592.4</v>
      </c>
      <c r="F74" s="295">
        <v>1281.5</v>
      </c>
      <c r="G74" s="360">
        <f t="shared" si="1"/>
        <v>2873.9</v>
      </c>
      <c r="H74" s="291"/>
      <c r="I74" s="292"/>
      <c r="J74" s="292"/>
      <c r="K74" s="222"/>
      <c r="L74" s="222"/>
    </row>
    <row r="75" spans="1:12" ht="15">
      <c r="A75" s="280" t="s">
        <v>180</v>
      </c>
      <c r="B75" s="283">
        <v>8140</v>
      </c>
      <c r="C75" s="357">
        <v>16280</v>
      </c>
      <c r="D75" s="305">
        <f t="shared" si="0"/>
        <v>24420</v>
      </c>
      <c r="E75" s="284">
        <v>7499.57</v>
      </c>
      <c r="F75" s="295">
        <v>13715.8</v>
      </c>
      <c r="G75" s="360">
        <f t="shared" si="1"/>
        <v>21215.37</v>
      </c>
      <c r="H75" s="291"/>
      <c r="I75" s="292"/>
      <c r="J75" s="292"/>
      <c r="K75" s="222"/>
      <c r="L75" s="222"/>
    </row>
    <row r="76" spans="1:12" ht="24">
      <c r="A76" s="280" t="s">
        <v>181</v>
      </c>
      <c r="B76" s="283">
        <v>0</v>
      </c>
      <c r="C76" s="357">
        <v>5400</v>
      </c>
      <c r="D76" s="305">
        <f t="shared" si="0"/>
        <v>5400</v>
      </c>
      <c r="E76" s="284"/>
      <c r="F76" s="295">
        <v>9403</v>
      </c>
      <c r="G76" s="360">
        <f t="shared" si="1"/>
        <v>9403</v>
      </c>
      <c r="H76" s="291"/>
      <c r="I76" s="292"/>
      <c r="J76" s="292"/>
      <c r="K76" s="222"/>
      <c r="L76" s="222"/>
    </row>
    <row r="77" spans="1:12" ht="15">
      <c r="A77" s="280" t="s">
        <v>182</v>
      </c>
      <c r="B77" s="283">
        <v>8140</v>
      </c>
      <c r="C77" s="357">
        <v>16280</v>
      </c>
      <c r="D77" s="305">
        <f t="shared" si="0"/>
        <v>24420</v>
      </c>
      <c r="E77" s="284"/>
      <c r="F77" s="295"/>
      <c r="G77" s="360">
        <f t="shared" si="1"/>
        <v>0</v>
      </c>
      <c r="H77" s="291"/>
      <c r="I77" s="292"/>
      <c r="J77" s="292"/>
      <c r="K77" s="222"/>
      <c r="L77" s="222"/>
    </row>
    <row r="78" spans="1:12" ht="24">
      <c r="A78" s="280" t="s">
        <v>183</v>
      </c>
      <c r="B78" s="283">
        <v>0</v>
      </c>
      <c r="C78" s="357">
        <v>5400</v>
      </c>
      <c r="D78" s="305">
        <f t="shared" si="0"/>
        <v>5400</v>
      </c>
      <c r="E78" s="284"/>
      <c r="F78" s="295"/>
      <c r="G78" s="360">
        <f t="shared" si="1"/>
        <v>0</v>
      </c>
      <c r="H78" s="291"/>
      <c r="I78" s="292"/>
      <c r="J78" s="292"/>
      <c r="K78" s="222"/>
      <c r="L78" s="222"/>
    </row>
    <row r="79" spans="1:12" ht="15">
      <c r="A79" s="280" t="s">
        <v>184</v>
      </c>
      <c r="B79" s="283">
        <v>8140</v>
      </c>
      <c r="C79" s="357">
        <v>12210</v>
      </c>
      <c r="D79" s="305">
        <f t="shared" si="0"/>
        <v>20350</v>
      </c>
      <c r="E79" s="284">
        <v>12753.07</v>
      </c>
      <c r="F79" s="295">
        <v>1825</v>
      </c>
      <c r="G79" s="360">
        <f t="shared" si="1"/>
        <v>14578.07</v>
      </c>
      <c r="H79" s="291"/>
      <c r="I79" s="292"/>
      <c r="J79" s="292"/>
      <c r="K79" s="222"/>
      <c r="L79" s="222"/>
    </row>
    <row r="80" spans="1:12" ht="24">
      <c r="A80" s="280" t="s">
        <v>185</v>
      </c>
      <c r="B80" s="283">
        <v>0</v>
      </c>
      <c r="C80" s="357">
        <v>3600</v>
      </c>
      <c r="D80" s="305">
        <f t="shared" si="0"/>
        <v>3600</v>
      </c>
      <c r="E80" s="284"/>
      <c r="F80" s="295">
        <v>1719.14</v>
      </c>
      <c r="G80" s="360">
        <f t="shared" si="1"/>
        <v>1719.14</v>
      </c>
      <c r="H80" s="291"/>
      <c r="I80" s="292"/>
      <c r="J80" s="292"/>
      <c r="K80" s="222"/>
      <c r="L80" s="222"/>
    </row>
    <row r="81" spans="1:12" ht="25.5" customHeight="1">
      <c r="A81" s="280" t="s">
        <v>272</v>
      </c>
      <c r="B81" s="283">
        <v>14300</v>
      </c>
      <c r="C81" s="357">
        <v>7700</v>
      </c>
      <c r="D81" s="305">
        <f t="shared" si="0"/>
        <v>22000</v>
      </c>
      <c r="E81" s="284">
        <v>30226.62</v>
      </c>
      <c r="F81" s="295">
        <v>17185.15</v>
      </c>
      <c r="G81" s="360">
        <f t="shared" si="1"/>
        <v>47411.770000000004</v>
      </c>
      <c r="H81" s="291"/>
      <c r="I81" s="292"/>
      <c r="J81" s="292"/>
      <c r="K81" s="222"/>
      <c r="L81" s="222"/>
    </row>
    <row r="82" spans="1:12" ht="30" customHeight="1">
      <c r="A82" s="280" t="s">
        <v>262</v>
      </c>
      <c r="B82" s="283">
        <v>0</v>
      </c>
      <c r="C82" s="357">
        <v>3150</v>
      </c>
      <c r="D82" s="305">
        <f t="shared" si="0"/>
        <v>3150</v>
      </c>
      <c r="E82" s="284"/>
      <c r="F82" s="295">
        <v>2972.82</v>
      </c>
      <c r="G82" s="360">
        <f t="shared" si="1"/>
        <v>2972.82</v>
      </c>
      <c r="H82" s="291"/>
      <c r="I82" s="292"/>
      <c r="J82" s="292"/>
      <c r="K82" s="222"/>
      <c r="L82" s="222"/>
    </row>
    <row r="83" spans="1:12" ht="15">
      <c r="A83" s="280" t="s">
        <v>149</v>
      </c>
      <c r="B83" s="283">
        <v>2200</v>
      </c>
      <c r="C83" s="357">
        <v>1100</v>
      </c>
      <c r="D83" s="305">
        <f t="shared" si="0"/>
        <v>3300</v>
      </c>
      <c r="E83" s="284">
        <v>1496.83</v>
      </c>
      <c r="F83" s="295">
        <v>345</v>
      </c>
      <c r="G83" s="360">
        <f t="shared" si="1"/>
        <v>1841.83</v>
      </c>
      <c r="H83" s="291"/>
      <c r="I83" s="292"/>
      <c r="J83" s="292"/>
      <c r="K83" s="222"/>
      <c r="L83" s="222"/>
    </row>
    <row r="84" spans="1:12" ht="36">
      <c r="A84" s="280" t="s">
        <v>150</v>
      </c>
      <c r="B84" s="283">
        <v>0</v>
      </c>
      <c r="C84" s="357">
        <v>1350</v>
      </c>
      <c r="D84" s="305">
        <f t="shared" si="0"/>
        <v>1350</v>
      </c>
      <c r="E84" s="284"/>
      <c r="F84" s="295"/>
      <c r="G84" s="360">
        <f t="shared" si="1"/>
        <v>0</v>
      </c>
      <c r="H84" s="291"/>
      <c r="I84" s="292"/>
      <c r="J84" s="292"/>
      <c r="K84" s="222"/>
      <c r="L84" s="222"/>
    </row>
    <row r="85" spans="1:12" ht="27" customHeight="1">
      <c r="A85" s="280" t="s">
        <v>203</v>
      </c>
      <c r="B85" s="283">
        <v>7700</v>
      </c>
      <c r="C85" s="357">
        <v>11550</v>
      </c>
      <c r="D85" s="305">
        <f t="shared" si="0"/>
        <v>19250</v>
      </c>
      <c r="E85" s="284">
        <v>6186.86</v>
      </c>
      <c r="F85" s="295">
        <v>7905.9</v>
      </c>
      <c r="G85" s="360">
        <f t="shared" si="1"/>
        <v>14092.759999999998</v>
      </c>
      <c r="H85" s="291"/>
      <c r="I85" s="292"/>
      <c r="J85" s="292"/>
      <c r="K85" s="222"/>
      <c r="L85" s="222"/>
    </row>
    <row r="86" spans="1:12" ht="39.75" customHeight="1">
      <c r="A86" s="280" t="s">
        <v>204</v>
      </c>
      <c r="B86" s="283">
        <v>0</v>
      </c>
      <c r="C86" s="357">
        <v>3600</v>
      </c>
      <c r="D86" s="305">
        <f t="shared" si="0"/>
        <v>3600</v>
      </c>
      <c r="E86" s="284"/>
      <c r="F86" s="295">
        <v>5700</v>
      </c>
      <c r="G86" s="360">
        <f t="shared" si="1"/>
        <v>5700</v>
      </c>
      <c r="H86" s="291"/>
      <c r="I86" s="292"/>
      <c r="J86" s="292"/>
      <c r="K86" s="222"/>
      <c r="L86" s="222"/>
    </row>
    <row r="87" spans="1:12" ht="27" customHeight="1">
      <c r="A87" s="280" t="s">
        <v>205</v>
      </c>
      <c r="B87" s="283">
        <v>7700</v>
      </c>
      <c r="C87" s="357">
        <v>11550</v>
      </c>
      <c r="D87" s="305">
        <f t="shared" si="0"/>
        <v>19250</v>
      </c>
      <c r="E87" s="284">
        <v>6107.96</v>
      </c>
      <c r="F87" s="295">
        <v>7053.75</v>
      </c>
      <c r="G87" s="360">
        <f t="shared" si="1"/>
        <v>13161.71</v>
      </c>
      <c r="H87" s="291"/>
      <c r="I87" s="292"/>
      <c r="J87" s="292"/>
      <c r="K87" s="222"/>
      <c r="L87" s="222"/>
    </row>
    <row r="88" spans="1:12" ht="39.75" customHeight="1">
      <c r="A88" s="280" t="s">
        <v>206</v>
      </c>
      <c r="B88" s="283">
        <v>0</v>
      </c>
      <c r="C88" s="357">
        <v>3600</v>
      </c>
      <c r="D88" s="305">
        <f t="shared" si="0"/>
        <v>3600</v>
      </c>
      <c r="E88" s="284"/>
      <c r="F88" s="295">
        <v>5343</v>
      </c>
      <c r="G88" s="360">
        <f t="shared" si="1"/>
        <v>5343</v>
      </c>
      <c r="H88" s="291"/>
      <c r="I88" s="292"/>
      <c r="J88" s="292"/>
      <c r="K88" s="222"/>
      <c r="L88" s="222"/>
    </row>
    <row r="89" spans="1:12" ht="27" customHeight="1">
      <c r="A89" s="280" t="s">
        <v>207</v>
      </c>
      <c r="B89" s="283">
        <v>7700</v>
      </c>
      <c r="C89" s="357">
        <v>11550</v>
      </c>
      <c r="D89" s="305">
        <f t="shared" si="0"/>
        <v>19250</v>
      </c>
      <c r="E89" s="284">
        <v>9889.95</v>
      </c>
      <c r="F89" s="295">
        <v>10884.53</v>
      </c>
      <c r="G89" s="360">
        <f t="shared" si="1"/>
        <v>20774.480000000003</v>
      </c>
      <c r="H89" s="291"/>
      <c r="I89" s="292"/>
      <c r="J89" s="292"/>
      <c r="K89" s="222"/>
      <c r="L89" s="222"/>
    </row>
    <row r="90" spans="1:12" ht="39.75" customHeight="1">
      <c r="A90" s="280" t="s">
        <v>208</v>
      </c>
      <c r="B90" s="283">
        <v>0</v>
      </c>
      <c r="C90" s="357">
        <v>3600</v>
      </c>
      <c r="D90" s="305">
        <f t="shared" si="0"/>
        <v>3600</v>
      </c>
      <c r="E90" s="284"/>
      <c r="F90" s="295">
        <v>3067.93</v>
      </c>
      <c r="G90" s="360">
        <f t="shared" si="1"/>
        <v>3067.93</v>
      </c>
      <c r="H90" s="291"/>
      <c r="I90" s="292"/>
      <c r="J90" s="292"/>
      <c r="K90" s="222"/>
      <c r="L90" s="222"/>
    </row>
    <row r="91" spans="1:12" ht="30" customHeight="1">
      <c r="A91" s="280" t="s">
        <v>209</v>
      </c>
      <c r="B91" s="283">
        <v>19800</v>
      </c>
      <c r="C91" s="357">
        <v>14850</v>
      </c>
      <c r="D91" s="305">
        <f aca="true" t="shared" si="2" ref="D91:D97">SUM(B91:C91)</f>
        <v>34650</v>
      </c>
      <c r="E91" s="284">
        <v>18913.9</v>
      </c>
      <c r="F91" s="295">
        <v>23194.2</v>
      </c>
      <c r="G91" s="360">
        <f t="shared" si="1"/>
        <v>42108.100000000006</v>
      </c>
      <c r="H91" s="291"/>
      <c r="I91" s="292"/>
      <c r="J91" s="292"/>
      <c r="K91" s="222"/>
      <c r="L91" s="222"/>
    </row>
    <row r="92" spans="1:12" ht="30" customHeight="1">
      <c r="A92" s="280" t="s">
        <v>210</v>
      </c>
      <c r="B92" s="283">
        <v>0</v>
      </c>
      <c r="C92" s="357">
        <v>6075</v>
      </c>
      <c r="D92" s="305">
        <f t="shared" si="2"/>
        <v>6075</v>
      </c>
      <c r="E92" s="284"/>
      <c r="F92" s="295">
        <v>19820.75</v>
      </c>
      <c r="G92" s="360">
        <f t="shared" si="1"/>
        <v>19820.75</v>
      </c>
      <c r="H92" s="291"/>
      <c r="I92" s="292"/>
      <c r="J92" s="292"/>
      <c r="K92" s="222"/>
      <c r="L92" s="222"/>
    </row>
    <row r="93" spans="1:12" ht="39.75" customHeight="1">
      <c r="A93" s="280" t="s">
        <v>211</v>
      </c>
      <c r="B93" s="283">
        <v>0</v>
      </c>
      <c r="C93" s="357">
        <v>4500</v>
      </c>
      <c r="D93" s="305">
        <f t="shared" si="2"/>
        <v>4500</v>
      </c>
      <c r="E93" s="284"/>
      <c r="F93" s="295"/>
      <c r="G93" s="360">
        <f t="shared" si="1"/>
        <v>0</v>
      </c>
      <c r="H93" s="291"/>
      <c r="I93" s="292"/>
      <c r="J93" s="292"/>
      <c r="K93" s="222"/>
      <c r="L93" s="222"/>
    </row>
    <row r="94" spans="1:12" ht="22.5" customHeight="1">
      <c r="A94" s="280" t="s">
        <v>290</v>
      </c>
      <c r="B94" s="283">
        <v>1320</v>
      </c>
      <c r="C94" s="357">
        <v>990</v>
      </c>
      <c r="D94" s="305">
        <f t="shared" si="2"/>
        <v>2310</v>
      </c>
      <c r="E94" s="284">
        <v>1174.92</v>
      </c>
      <c r="F94" s="295">
        <v>1117</v>
      </c>
      <c r="G94" s="360">
        <f t="shared" si="1"/>
        <v>2291.92</v>
      </c>
      <c r="H94" s="291"/>
      <c r="I94" s="292"/>
      <c r="J94" s="292"/>
      <c r="K94" s="222"/>
      <c r="L94" s="222"/>
    </row>
    <row r="95" spans="1:12" ht="27" customHeight="1">
      <c r="A95" s="280" t="s">
        <v>291</v>
      </c>
      <c r="B95" s="283">
        <v>0</v>
      </c>
      <c r="C95" s="357">
        <v>405</v>
      </c>
      <c r="D95" s="305">
        <f t="shared" si="2"/>
        <v>405</v>
      </c>
      <c r="E95" s="284"/>
      <c r="F95" s="295">
        <v>120</v>
      </c>
      <c r="G95" s="360">
        <f t="shared" si="1"/>
        <v>120</v>
      </c>
      <c r="H95" s="291"/>
      <c r="I95" s="292"/>
      <c r="J95" s="292"/>
      <c r="K95" s="222"/>
      <c r="L95" s="222"/>
    </row>
    <row r="96" spans="1:12" ht="22.5" customHeight="1">
      <c r="A96" s="280" t="s">
        <v>292</v>
      </c>
      <c r="B96" s="283">
        <v>1320</v>
      </c>
      <c r="C96" s="357">
        <v>990</v>
      </c>
      <c r="D96" s="305">
        <f t="shared" si="2"/>
        <v>2310</v>
      </c>
      <c r="E96" s="284">
        <v>2590.9</v>
      </c>
      <c r="F96" s="295">
        <v>1271.5</v>
      </c>
      <c r="G96" s="360">
        <f t="shared" si="1"/>
        <v>3862.4</v>
      </c>
      <c r="H96" s="291"/>
      <c r="I96" s="292"/>
      <c r="J96" s="292"/>
      <c r="K96" s="222"/>
      <c r="L96" s="222"/>
    </row>
    <row r="97" spans="1:12" ht="27" customHeight="1">
      <c r="A97" s="280" t="s">
        <v>293</v>
      </c>
      <c r="B97" s="283">
        <v>0</v>
      </c>
      <c r="C97" s="357">
        <v>405</v>
      </c>
      <c r="D97" s="305">
        <f t="shared" si="2"/>
        <v>405</v>
      </c>
      <c r="E97" s="284"/>
      <c r="F97" s="295">
        <v>125</v>
      </c>
      <c r="G97" s="360">
        <f t="shared" si="1"/>
        <v>125</v>
      </c>
      <c r="H97" s="291"/>
      <c r="I97" s="292"/>
      <c r="J97" s="292"/>
      <c r="K97" s="222"/>
      <c r="L97" s="222"/>
    </row>
    <row r="98" spans="1:12" ht="25.5" customHeight="1">
      <c r="A98" s="280" t="s">
        <v>294</v>
      </c>
      <c r="B98" s="283">
        <v>1320</v>
      </c>
      <c r="C98" s="357">
        <v>990</v>
      </c>
      <c r="D98" s="305">
        <f aca="true" t="shared" si="3" ref="D98:D119">SUM(B98:C98)</f>
        <v>2310</v>
      </c>
      <c r="E98" s="284">
        <v>1200.2</v>
      </c>
      <c r="F98" s="295">
        <v>1091.5</v>
      </c>
      <c r="G98" s="360">
        <f t="shared" si="1"/>
        <v>2291.7</v>
      </c>
      <c r="H98" s="291"/>
      <c r="I98" s="292"/>
      <c r="J98" s="292"/>
      <c r="K98" s="222"/>
      <c r="L98" s="222"/>
    </row>
    <row r="99" spans="1:12" ht="27.75" customHeight="1">
      <c r="A99" s="280" t="s">
        <v>295</v>
      </c>
      <c r="B99" s="283">
        <v>0</v>
      </c>
      <c r="C99" s="357">
        <v>405</v>
      </c>
      <c r="D99" s="305">
        <f t="shared" si="3"/>
        <v>405</v>
      </c>
      <c r="E99" s="284"/>
      <c r="F99" s="295">
        <v>90</v>
      </c>
      <c r="G99" s="360">
        <f t="shared" si="1"/>
        <v>90</v>
      </c>
      <c r="H99" s="291"/>
      <c r="I99" s="292"/>
      <c r="J99" s="292"/>
      <c r="K99" s="222"/>
      <c r="L99" s="222"/>
    </row>
    <row r="100" spans="1:12" ht="25.5" customHeight="1">
      <c r="A100" s="280" t="s">
        <v>296</v>
      </c>
      <c r="B100" s="283">
        <v>1320</v>
      </c>
      <c r="C100" s="357">
        <v>990</v>
      </c>
      <c r="D100" s="305">
        <f t="shared" si="3"/>
        <v>2310</v>
      </c>
      <c r="E100" s="284">
        <v>1201.79</v>
      </c>
      <c r="F100" s="295">
        <v>1052.5</v>
      </c>
      <c r="G100" s="360">
        <f t="shared" si="1"/>
        <v>2254.29</v>
      </c>
      <c r="H100" s="291"/>
      <c r="I100" s="292"/>
      <c r="J100" s="292"/>
      <c r="K100" s="222"/>
      <c r="L100" s="222"/>
    </row>
    <row r="101" spans="1:12" ht="27.75" customHeight="1">
      <c r="A101" s="280" t="s">
        <v>297</v>
      </c>
      <c r="B101" s="283">
        <v>0</v>
      </c>
      <c r="C101" s="357">
        <v>405</v>
      </c>
      <c r="D101" s="305">
        <f t="shared" si="3"/>
        <v>405</v>
      </c>
      <c r="E101" s="284"/>
      <c r="F101" s="295">
        <v>105</v>
      </c>
      <c r="G101" s="360">
        <f t="shared" si="1"/>
        <v>105</v>
      </c>
      <c r="H101" s="291"/>
      <c r="I101" s="292"/>
      <c r="J101" s="292"/>
      <c r="K101" s="222"/>
      <c r="L101" s="222"/>
    </row>
    <row r="102" spans="1:12" ht="23.25" customHeight="1">
      <c r="A102" s="280" t="s">
        <v>298</v>
      </c>
      <c r="B102" s="283">
        <v>1320</v>
      </c>
      <c r="C102" s="357">
        <v>990</v>
      </c>
      <c r="D102" s="305">
        <f t="shared" si="3"/>
        <v>2310</v>
      </c>
      <c r="E102" s="284">
        <v>1583.98</v>
      </c>
      <c r="F102" s="295">
        <v>1136</v>
      </c>
      <c r="G102" s="360">
        <f t="shared" si="1"/>
        <v>2719.98</v>
      </c>
      <c r="H102" s="291"/>
      <c r="I102" s="292"/>
      <c r="J102" s="292"/>
      <c r="K102" s="222"/>
      <c r="L102" s="222"/>
    </row>
    <row r="103" spans="1:12" ht="23.25" customHeight="1">
      <c r="A103" s="280" t="s">
        <v>299</v>
      </c>
      <c r="B103" s="283">
        <v>0</v>
      </c>
      <c r="C103" s="357">
        <v>405</v>
      </c>
      <c r="D103" s="305">
        <f t="shared" si="3"/>
        <v>405</v>
      </c>
      <c r="E103" s="284"/>
      <c r="F103" s="295">
        <v>101.75</v>
      </c>
      <c r="G103" s="360">
        <f t="shared" si="1"/>
        <v>101.75</v>
      </c>
      <c r="H103" s="291"/>
      <c r="I103" s="292"/>
      <c r="J103" s="292"/>
      <c r="K103" s="222"/>
      <c r="L103" s="222"/>
    </row>
    <row r="104" spans="1:12" ht="23.25" customHeight="1">
      <c r="A104" s="280" t="s">
        <v>300</v>
      </c>
      <c r="B104" s="283">
        <v>1320</v>
      </c>
      <c r="C104" s="357">
        <v>990</v>
      </c>
      <c r="D104" s="305">
        <f t="shared" si="3"/>
        <v>2310</v>
      </c>
      <c r="E104" s="284">
        <v>995.84</v>
      </c>
      <c r="F104" s="295">
        <v>565.5</v>
      </c>
      <c r="G104" s="360">
        <f t="shared" si="1"/>
        <v>1561.3400000000001</v>
      </c>
      <c r="H104" s="291"/>
      <c r="I104" s="292"/>
      <c r="J104" s="292"/>
      <c r="K104" s="222"/>
      <c r="L104" s="222"/>
    </row>
    <row r="105" spans="1:12" ht="23.25" customHeight="1">
      <c r="A105" s="280" t="s">
        <v>302</v>
      </c>
      <c r="B105" s="283">
        <v>0</v>
      </c>
      <c r="C105" s="357">
        <v>405</v>
      </c>
      <c r="D105" s="305">
        <f t="shared" si="3"/>
        <v>405</v>
      </c>
      <c r="E105" s="284"/>
      <c r="F105" s="295">
        <v>75</v>
      </c>
      <c r="G105" s="360">
        <f t="shared" si="1"/>
        <v>75</v>
      </c>
      <c r="H105" s="291"/>
      <c r="I105" s="292"/>
      <c r="J105" s="292"/>
      <c r="K105" s="222"/>
      <c r="L105" s="222"/>
    </row>
    <row r="106" spans="1:12" ht="25.5" customHeight="1">
      <c r="A106" s="280" t="s">
        <v>303</v>
      </c>
      <c r="B106" s="283">
        <v>1320</v>
      </c>
      <c r="C106" s="357">
        <v>990</v>
      </c>
      <c r="D106" s="305">
        <f t="shared" si="3"/>
        <v>2310</v>
      </c>
      <c r="E106" s="284">
        <v>409.2</v>
      </c>
      <c r="F106" s="295">
        <v>956</v>
      </c>
      <c r="G106" s="360">
        <f t="shared" si="1"/>
        <v>1365.2</v>
      </c>
      <c r="H106" s="291"/>
      <c r="I106" s="292"/>
      <c r="J106" s="292"/>
      <c r="K106" s="222"/>
      <c r="L106" s="222"/>
    </row>
    <row r="107" spans="1:12" ht="27" customHeight="1">
      <c r="A107" s="280" t="s">
        <v>301</v>
      </c>
      <c r="B107" s="283">
        <v>0</v>
      </c>
      <c r="C107" s="357">
        <v>405</v>
      </c>
      <c r="D107" s="305">
        <f t="shared" si="3"/>
        <v>405</v>
      </c>
      <c r="E107" s="284"/>
      <c r="F107" s="295">
        <v>100</v>
      </c>
      <c r="G107" s="360">
        <f t="shared" si="1"/>
        <v>100</v>
      </c>
      <c r="H107" s="291"/>
      <c r="I107" s="292"/>
      <c r="J107" s="292"/>
      <c r="K107" s="222"/>
      <c r="L107" s="222"/>
    </row>
    <row r="108" spans="1:12" ht="25.5" customHeight="1">
      <c r="A108" s="280" t="s">
        <v>304</v>
      </c>
      <c r="B108" s="283">
        <v>1320</v>
      </c>
      <c r="C108" s="357">
        <v>990</v>
      </c>
      <c r="D108" s="305">
        <f t="shared" si="3"/>
        <v>2310</v>
      </c>
      <c r="E108" s="284">
        <v>263.2</v>
      </c>
      <c r="F108" s="295">
        <v>597.5</v>
      </c>
      <c r="G108" s="360">
        <f t="shared" si="1"/>
        <v>860.7</v>
      </c>
      <c r="H108" s="291"/>
      <c r="I108" s="292"/>
      <c r="J108" s="292"/>
      <c r="K108" s="222"/>
      <c r="L108" s="222"/>
    </row>
    <row r="109" spans="1:12" ht="27" customHeight="1">
      <c r="A109" s="280" t="s">
        <v>305</v>
      </c>
      <c r="B109" s="283">
        <v>0</v>
      </c>
      <c r="C109" s="357">
        <v>405</v>
      </c>
      <c r="D109" s="305">
        <f t="shared" si="3"/>
        <v>405</v>
      </c>
      <c r="E109" s="284"/>
      <c r="F109" s="295">
        <v>130</v>
      </c>
      <c r="G109" s="360">
        <f t="shared" si="1"/>
        <v>130</v>
      </c>
      <c r="H109" s="291"/>
      <c r="I109" s="292"/>
      <c r="J109" s="292"/>
      <c r="K109" s="222"/>
      <c r="L109" s="222"/>
    </row>
    <row r="110" spans="1:12" ht="25.5" customHeight="1">
      <c r="A110" s="280" t="s">
        <v>306</v>
      </c>
      <c r="B110" s="283">
        <v>1320</v>
      </c>
      <c r="C110" s="357">
        <v>990</v>
      </c>
      <c r="D110" s="305">
        <f t="shared" si="3"/>
        <v>2310</v>
      </c>
      <c r="E110" s="284"/>
      <c r="F110" s="295"/>
      <c r="G110" s="360">
        <f t="shared" si="1"/>
        <v>0</v>
      </c>
      <c r="H110" s="291"/>
      <c r="I110" s="292"/>
      <c r="J110" s="292"/>
      <c r="K110" s="222"/>
      <c r="L110" s="222"/>
    </row>
    <row r="111" spans="1:12" ht="27" customHeight="1">
      <c r="A111" s="280" t="s">
        <v>307</v>
      </c>
      <c r="B111" s="283">
        <v>0</v>
      </c>
      <c r="C111" s="357">
        <v>405</v>
      </c>
      <c r="D111" s="305">
        <f t="shared" si="3"/>
        <v>405</v>
      </c>
      <c r="E111" s="284"/>
      <c r="F111" s="295"/>
      <c r="G111" s="360">
        <f t="shared" si="1"/>
        <v>0</v>
      </c>
      <c r="H111" s="291"/>
      <c r="I111" s="292"/>
      <c r="J111" s="292"/>
      <c r="K111" s="222"/>
      <c r="L111" s="222"/>
    </row>
    <row r="112" spans="1:12" ht="25.5" customHeight="1">
      <c r="A112" s="280" t="s">
        <v>308</v>
      </c>
      <c r="B112" s="283">
        <v>1320</v>
      </c>
      <c r="C112" s="357">
        <v>990</v>
      </c>
      <c r="D112" s="305">
        <f t="shared" si="3"/>
        <v>2310</v>
      </c>
      <c r="E112" s="284"/>
      <c r="F112" s="295"/>
      <c r="G112" s="360">
        <f t="shared" si="1"/>
        <v>0</v>
      </c>
      <c r="H112" s="291"/>
      <c r="I112" s="292"/>
      <c r="J112" s="292"/>
      <c r="K112" s="222"/>
      <c r="L112" s="222"/>
    </row>
    <row r="113" spans="1:12" ht="27" customHeight="1">
      <c r="A113" s="280" t="s">
        <v>309</v>
      </c>
      <c r="B113" s="283">
        <v>0</v>
      </c>
      <c r="C113" s="357">
        <v>405</v>
      </c>
      <c r="D113" s="305">
        <f t="shared" si="3"/>
        <v>405</v>
      </c>
      <c r="E113" s="284"/>
      <c r="F113" s="295"/>
      <c r="G113" s="360">
        <f t="shared" si="1"/>
        <v>0</v>
      </c>
      <c r="H113" s="291"/>
      <c r="I113" s="292"/>
      <c r="J113" s="292"/>
      <c r="K113" s="222"/>
      <c r="L113" s="222"/>
    </row>
    <row r="114" spans="1:12" ht="25.5" customHeight="1">
      <c r="A114" s="280" t="s">
        <v>310</v>
      </c>
      <c r="B114" s="283">
        <v>1320</v>
      </c>
      <c r="C114" s="357">
        <v>990</v>
      </c>
      <c r="D114" s="305">
        <f t="shared" si="3"/>
        <v>2310</v>
      </c>
      <c r="E114" s="284"/>
      <c r="F114" s="295"/>
      <c r="G114" s="360">
        <f t="shared" si="1"/>
        <v>0</v>
      </c>
      <c r="H114" s="291"/>
      <c r="I114" s="292"/>
      <c r="J114" s="292"/>
      <c r="K114" s="222"/>
      <c r="L114" s="222"/>
    </row>
    <row r="115" spans="1:12" ht="27" customHeight="1">
      <c r="A115" s="280" t="s">
        <v>311</v>
      </c>
      <c r="B115" s="283">
        <v>0</v>
      </c>
      <c r="C115" s="357">
        <v>405</v>
      </c>
      <c r="D115" s="305">
        <f t="shared" si="3"/>
        <v>405</v>
      </c>
      <c r="E115" s="284"/>
      <c r="F115" s="295"/>
      <c r="G115" s="360">
        <f t="shared" si="1"/>
        <v>0</v>
      </c>
      <c r="H115" s="291"/>
      <c r="I115" s="292"/>
      <c r="J115" s="292"/>
      <c r="K115" s="222"/>
      <c r="L115" s="222"/>
    </row>
    <row r="116" spans="1:12" ht="25.5" customHeight="1">
      <c r="A116" s="280" t="s">
        <v>312</v>
      </c>
      <c r="B116" s="283">
        <v>1320</v>
      </c>
      <c r="C116" s="357">
        <v>990</v>
      </c>
      <c r="D116" s="305">
        <f t="shared" si="3"/>
        <v>2310</v>
      </c>
      <c r="E116" s="284"/>
      <c r="F116" s="295"/>
      <c r="G116" s="360">
        <f t="shared" si="1"/>
        <v>0</v>
      </c>
      <c r="H116" s="291"/>
      <c r="I116" s="292"/>
      <c r="J116" s="292"/>
      <c r="K116" s="222"/>
      <c r="L116" s="222"/>
    </row>
    <row r="117" spans="1:12" ht="27" customHeight="1">
      <c r="A117" s="280" t="s">
        <v>313</v>
      </c>
      <c r="B117" s="283">
        <v>0</v>
      </c>
      <c r="C117" s="357">
        <v>405</v>
      </c>
      <c r="D117" s="305">
        <f t="shared" si="3"/>
        <v>405</v>
      </c>
      <c r="E117" s="284"/>
      <c r="F117" s="295"/>
      <c r="G117" s="360">
        <f t="shared" si="1"/>
        <v>0</v>
      </c>
      <c r="H117" s="291"/>
      <c r="I117" s="292"/>
      <c r="J117" s="292"/>
      <c r="K117" s="222"/>
      <c r="L117" s="222"/>
    </row>
    <row r="118" spans="1:12" ht="27" customHeight="1">
      <c r="A118" s="280" t="s">
        <v>188</v>
      </c>
      <c r="B118" s="283">
        <v>1320</v>
      </c>
      <c r="C118" s="357">
        <v>1320</v>
      </c>
      <c r="D118" s="305">
        <f t="shared" si="3"/>
        <v>2640</v>
      </c>
      <c r="E118" s="284">
        <v>1699.45</v>
      </c>
      <c r="F118" s="295">
        <v>2515</v>
      </c>
      <c r="G118" s="360">
        <f t="shared" si="1"/>
        <v>4214.45</v>
      </c>
      <c r="H118" s="291"/>
      <c r="I118" s="292"/>
      <c r="J118" s="292"/>
      <c r="K118" s="222"/>
      <c r="L118" s="222"/>
    </row>
    <row r="119" spans="1:12" ht="27" customHeight="1">
      <c r="A119" s="280" t="s">
        <v>212</v>
      </c>
      <c r="B119" s="283">
        <v>0</v>
      </c>
      <c r="C119" s="357">
        <v>405</v>
      </c>
      <c r="D119" s="305">
        <f t="shared" si="3"/>
        <v>405</v>
      </c>
      <c r="E119" s="284"/>
      <c r="F119" s="295"/>
      <c r="G119" s="360">
        <f t="shared" si="1"/>
        <v>0</v>
      </c>
      <c r="H119" s="291"/>
      <c r="I119" s="292"/>
      <c r="J119" s="292"/>
      <c r="K119" s="222"/>
      <c r="L119" s="222"/>
    </row>
    <row r="120" spans="1:12" ht="27" customHeight="1">
      <c r="A120" s="280" t="s">
        <v>189</v>
      </c>
      <c r="B120" s="283">
        <v>1320</v>
      </c>
      <c r="C120" s="357">
        <v>1320</v>
      </c>
      <c r="D120" s="305">
        <f aca="true" t="shared" si="4" ref="D120:D131">SUM(B120:C120)</f>
        <v>2640</v>
      </c>
      <c r="E120" s="284">
        <v>400.73</v>
      </c>
      <c r="F120" s="295">
        <v>75</v>
      </c>
      <c r="G120" s="360">
        <f t="shared" si="1"/>
        <v>475.73</v>
      </c>
      <c r="H120" s="291"/>
      <c r="I120" s="292"/>
      <c r="J120" s="292"/>
      <c r="K120" s="222"/>
      <c r="L120" s="222"/>
    </row>
    <row r="121" spans="1:12" ht="27" customHeight="1">
      <c r="A121" s="280" t="s">
        <v>213</v>
      </c>
      <c r="B121" s="283">
        <v>0</v>
      </c>
      <c r="C121" s="357">
        <v>405</v>
      </c>
      <c r="D121" s="305">
        <f t="shared" si="4"/>
        <v>405</v>
      </c>
      <c r="E121" s="284"/>
      <c r="F121" s="295"/>
      <c r="G121" s="360">
        <f t="shared" si="1"/>
        <v>0</v>
      </c>
      <c r="H121" s="291"/>
      <c r="I121" s="292"/>
      <c r="J121" s="292"/>
      <c r="K121" s="222"/>
      <c r="L121" s="222"/>
    </row>
    <row r="122" spans="1:12" ht="27" customHeight="1">
      <c r="A122" s="280" t="s">
        <v>214</v>
      </c>
      <c r="B122" s="283">
        <v>1320</v>
      </c>
      <c r="C122" s="357">
        <v>1320</v>
      </c>
      <c r="D122" s="305">
        <f t="shared" si="4"/>
        <v>2640</v>
      </c>
      <c r="E122" s="284">
        <v>933.8</v>
      </c>
      <c r="F122" s="295">
        <v>1135</v>
      </c>
      <c r="G122" s="360">
        <f t="shared" si="1"/>
        <v>2068.8</v>
      </c>
      <c r="H122" s="291"/>
      <c r="I122" s="292"/>
      <c r="J122" s="292"/>
      <c r="K122" s="222"/>
      <c r="L122" s="222"/>
    </row>
    <row r="123" spans="1:12" ht="27" customHeight="1">
      <c r="A123" s="280" t="s">
        <v>215</v>
      </c>
      <c r="B123" s="283">
        <v>0</v>
      </c>
      <c r="C123" s="357">
        <v>405</v>
      </c>
      <c r="D123" s="305">
        <f t="shared" si="4"/>
        <v>405</v>
      </c>
      <c r="E123" s="284"/>
      <c r="F123" s="295"/>
      <c r="G123" s="360">
        <f t="shared" si="1"/>
        <v>0</v>
      </c>
      <c r="H123" s="291"/>
      <c r="I123" s="292"/>
      <c r="J123" s="292"/>
      <c r="K123" s="222"/>
      <c r="L123" s="222"/>
    </row>
    <row r="124" spans="1:12" ht="27" customHeight="1">
      <c r="A124" s="280" t="s">
        <v>186</v>
      </c>
      <c r="B124" s="283">
        <v>1320</v>
      </c>
      <c r="C124" s="357">
        <v>1320</v>
      </c>
      <c r="D124" s="305">
        <f t="shared" si="4"/>
        <v>2640</v>
      </c>
      <c r="E124" s="284">
        <v>243</v>
      </c>
      <c r="F124" s="295">
        <v>85</v>
      </c>
      <c r="G124" s="360">
        <f t="shared" si="1"/>
        <v>328</v>
      </c>
      <c r="H124" s="291"/>
      <c r="I124" s="292"/>
      <c r="J124" s="292"/>
      <c r="K124" s="222"/>
      <c r="L124" s="222"/>
    </row>
    <row r="125" spans="1:12" ht="27" customHeight="1">
      <c r="A125" s="280" t="s">
        <v>216</v>
      </c>
      <c r="B125" s="283">
        <v>0</v>
      </c>
      <c r="C125" s="357">
        <v>405</v>
      </c>
      <c r="D125" s="305">
        <f t="shared" si="4"/>
        <v>405</v>
      </c>
      <c r="E125" s="284"/>
      <c r="F125" s="295"/>
      <c r="G125" s="360">
        <f t="shared" si="1"/>
        <v>0</v>
      </c>
      <c r="H125" s="291"/>
      <c r="I125" s="292"/>
      <c r="J125" s="292"/>
      <c r="K125" s="222"/>
      <c r="L125" s="222"/>
    </row>
    <row r="126" spans="1:12" ht="27" customHeight="1">
      <c r="A126" s="280" t="s">
        <v>251</v>
      </c>
      <c r="B126" s="283">
        <v>6600</v>
      </c>
      <c r="C126" s="357">
        <v>9900</v>
      </c>
      <c r="D126" s="305">
        <f t="shared" si="4"/>
        <v>16500</v>
      </c>
      <c r="E126" s="284">
        <v>2018</v>
      </c>
      <c r="F126" s="295">
        <v>545</v>
      </c>
      <c r="G126" s="360">
        <f t="shared" si="1"/>
        <v>2563</v>
      </c>
      <c r="H126" s="291"/>
      <c r="I126" s="292"/>
      <c r="J126" s="292"/>
      <c r="K126" s="222"/>
      <c r="L126" s="222"/>
    </row>
    <row r="127" spans="1:12" ht="27" customHeight="1">
      <c r="A127" s="280" t="s">
        <v>254</v>
      </c>
      <c r="B127" s="283">
        <v>0</v>
      </c>
      <c r="C127" s="357">
        <v>3150</v>
      </c>
      <c r="D127" s="305">
        <f t="shared" si="4"/>
        <v>3150</v>
      </c>
      <c r="E127" s="284"/>
      <c r="F127" s="295"/>
      <c r="G127" s="360">
        <f t="shared" si="1"/>
        <v>0</v>
      </c>
      <c r="H127" s="291"/>
      <c r="I127" s="292"/>
      <c r="J127" s="292"/>
      <c r="K127" s="222"/>
      <c r="L127" s="222"/>
    </row>
    <row r="128" spans="1:12" ht="27" customHeight="1">
      <c r="A128" s="280" t="s">
        <v>252</v>
      </c>
      <c r="B128" s="283">
        <v>6600</v>
      </c>
      <c r="C128" s="357">
        <v>9900</v>
      </c>
      <c r="D128" s="305">
        <f t="shared" si="4"/>
        <v>16500</v>
      </c>
      <c r="E128" s="284">
        <v>1700.38</v>
      </c>
      <c r="F128" s="295">
        <v>375</v>
      </c>
      <c r="G128" s="360">
        <f t="shared" si="1"/>
        <v>2075.38</v>
      </c>
      <c r="H128" s="291"/>
      <c r="I128" s="292"/>
      <c r="J128" s="292"/>
      <c r="K128" s="222"/>
      <c r="L128" s="222"/>
    </row>
    <row r="129" spans="1:12" ht="27" customHeight="1">
      <c r="A129" s="280" t="s">
        <v>253</v>
      </c>
      <c r="B129" s="283">
        <v>0</v>
      </c>
      <c r="C129" s="357">
        <v>3150</v>
      </c>
      <c r="D129" s="305">
        <f t="shared" si="4"/>
        <v>3150</v>
      </c>
      <c r="E129" s="284"/>
      <c r="F129" s="295"/>
      <c r="G129" s="360">
        <f t="shared" si="1"/>
        <v>0</v>
      </c>
      <c r="H129" s="291"/>
      <c r="I129" s="292"/>
      <c r="J129" s="292"/>
      <c r="K129" s="222"/>
      <c r="L129" s="222"/>
    </row>
    <row r="130" spans="1:12" ht="21" customHeight="1">
      <c r="A130" s="281" t="s">
        <v>22</v>
      </c>
      <c r="B130" s="283">
        <v>8800</v>
      </c>
      <c r="C130" s="357">
        <v>8800</v>
      </c>
      <c r="D130" s="305">
        <f t="shared" si="4"/>
        <v>17600</v>
      </c>
      <c r="E130" s="284">
        <v>5749.12</v>
      </c>
      <c r="F130" s="295">
        <v>2832.76</v>
      </c>
      <c r="G130" s="360">
        <f t="shared" si="1"/>
        <v>8581.880000000001</v>
      </c>
      <c r="H130" s="291"/>
      <c r="I130" s="292"/>
      <c r="J130" s="292"/>
      <c r="K130" s="222"/>
      <c r="L130" s="222"/>
    </row>
    <row r="131" spans="1:12" ht="23.25" customHeight="1">
      <c r="A131" s="281" t="s">
        <v>217</v>
      </c>
      <c r="B131" s="283">
        <v>0</v>
      </c>
      <c r="C131" s="357">
        <v>2700</v>
      </c>
      <c r="D131" s="305">
        <f t="shared" si="4"/>
        <v>2700</v>
      </c>
      <c r="E131" s="284"/>
      <c r="F131" s="295">
        <v>347.88</v>
      </c>
      <c r="G131" s="360">
        <f t="shared" si="1"/>
        <v>347.88</v>
      </c>
      <c r="H131" s="291"/>
      <c r="I131" s="292"/>
      <c r="J131" s="292"/>
      <c r="K131" s="222"/>
      <c r="L131" s="222"/>
    </row>
    <row r="132" spans="1:12" ht="27" customHeight="1">
      <c r="A132" s="280" t="s">
        <v>19</v>
      </c>
      <c r="B132" s="283">
        <v>39600</v>
      </c>
      <c r="C132" s="357">
        <v>24300</v>
      </c>
      <c r="D132" s="305">
        <f>SUM(B132:C132)</f>
        <v>63900</v>
      </c>
      <c r="E132" s="284"/>
      <c r="F132" s="295"/>
      <c r="G132" s="360">
        <f t="shared" si="1"/>
        <v>0</v>
      </c>
      <c r="H132" s="291"/>
      <c r="I132" s="292"/>
      <c r="J132" s="292"/>
      <c r="K132" s="222"/>
      <c r="L132" s="222"/>
    </row>
    <row r="133" spans="1:12" ht="29.25" customHeight="1">
      <c r="A133" s="280" t="s">
        <v>132</v>
      </c>
      <c r="B133" s="283">
        <v>0</v>
      </c>
      <c r="C133" s="357">
        <v>24300</v>
      </c>
      <c r="D133" s="305">
        <f>SUM(B133:C133)</f>
        <v>24300</v>
      </c>
      <c r="E133" s="284"/>
      <c r="F133" s="295"/>
      <c r="G133" s="360">
        <f t="shared" si="1"/>
        <v>0</v>
      </c>
      <c r="H133" s="291"/>
      <c r="I133" s="292"/>
      <c r="J133" s="292"/>
      <c r="K133" s="222"/>
      <c r="L133" s="222"/>
    </row>
    <row r="134" spans="1:12" ht="27" customHeight="1">
      <c r="A134" s="280" t="s">
        <v>239</v>
      </c>
      <c r="B134" s="283">
        <v>6600</v>
      </c>
      <c r="C134" s="357">
        <v>6600</v>
      </c>
      <c r="D134" s="305">
        <f aca="true" t="shared" si="5" ref="D134:D141">SUM(B134:C134)</f>
        <v>13200</v>
      </c>
      <c r="E134" s="284">
        <v>5899.96</v>
      </c>
      <c r="F134" s="295">
        <v>4670</v>
      </c>
      <c r="G134" s="360">
        <f t="shared" si="1"/>
        <v>10569.96</v>
      </c>
      <c r="H134" s="291"/>
      <c r="I134" s="292"/>
      <c r="J134" s="292"/>
      <c r="K134" s="222"/>
      <c r="L134" s="222"/>
    </row>
    <row r="135" spans="1:12" ht="29.25" customHeight="1">
      <c r="A135" s="280" t="s">
        <v>242</v>
      </c>
      <c r="B135" s="283">
        <v>0</v>
      </c>
      <c r="C135" s="357">
        <v>1575</v>
      </c>
      <c r="D135" s="305">
        <f t="shared" si="5"/>
        <v>1575</v>
      </c>
      <c r="E135" s="284"/>
      <c r="F135" s="295">
        <v>2029.1</v>
      </c>
      <c r="G135" s="360">
        <f t="shared" si="1"/>
        <v>2029.1</v>
      </c>
      <c r="H135" s="291"/>
      <c r="I135" s="292"/>
      <c r="J135" s="292"/>
      <c r="K135" s="222"/>
      <c r="L135" s="222"/>
    </row>
    <row r="136" spans="1:12" ht="27" customHeight="1">
      <c r="A136" s="280" t="s">
        <v>240</v>
      </c>
      <c r="B136" s="283">
        <v>1320</v>
      </c>
      <c r="C136" s="357">
        <v>990</v>
      </c>
      <c r="D136" s="305">
        <f t="shared" si="5"/>
        <v>2310</v>
      </c>
      <c r="E136" s="284"/>
      <c r="F136" s="295"/>
      <c r="G136" s="360">
        <f t="shared" si="1"/>
        <v>0</v>
      </c>
      <c r="H136" s="291"/>
      <c r="I136" s="292"/>
      <c r="J136" s="292"/>
      <c r="K136" s="222"/>
      <c r="L136" s="222"/>
    </row>
    <row r="137" spans="1:12" ht="29.25" customHeight="1">
      <c r="A137" s="280" t="s">
        <v>243</v>
      </c>
      <c r="B137" s="283">
        <v>0</v>
      </c>
      <c r="C137" s="357">
        <v>540</v>
      </c>
      <c r="D137" s="305">
        <f t="shared" si="5"/>
        <v>540</v>
      </c>
      <c r="E137" s="284"/>
      <c r="F137" s="295"/>
      <c r="G137" s="360">
        <f aca="true" t="shared" si="6" ref="G137:G142">SUM(E137:F137)</f>
        <v>0</v>
      </c>
      <c r="H137" s="291"/>
      <c r="I137" s="292"/>
      <c r="J137" s="292"/>
      <c r="K137" s="222"/>
      <c r="L137" s="222"/>
    </row>
    <row r="138" spans="1:12" ht="27" customHeight="1">
      <c r="A138" s="280" t="s">
        <v>241</v>
      </c>
      <c r="B138" s="283">
        <v>6600</v>
      </c>
      <c r="C138" s="357">
        <v>6600</v>
      </c>
      <c r="D138" s="305">
        <f t="shared" si="5"/>
        <v>13200</v>
      </c>
      <c r="E138" s="284"/>
      <c r="F138" s="295"/>
      <c r="G138" s="360">
        <f t="shared" si="6"/>
        <v>0</v>
      </c>
      <c r="H138" s="291"/>
      <c r="I138" s="292"/>
      <c r="J138" s="292"/>
      <c r="K138" s="222"/>
      <c r="L138" s="222"/>
    </row>
    <row r="139" spans="1:12" ht="29.25" customHeight="1">
      <c r="A139" s="280" t="s">
        <v>244</v>
      </c>
      <c r="B139" s="283">
        <v>0</v>
      </c>
      <c r="C139" s="357">
        <v>1575</v>
      </c>
      <c r="D139" s="305">
        <f t="shared" si="5"/>
        <v>1575</v>
      </c>
      <c r="E139" s="284"/>
      <c r="F139" s="295"/>
      <c r="G139" s="360">
        <f t="shared" si="6"/>
        <v>0</v>
      </c>
      <c r="H139" s="291"/>
      <c r="I139" s="292"/>
      <c r="J139" s="292"/>
      <c r="K139" s="222"/>
      <c r="L139" s="222"/>
    </row>
    <row r="140" spans="1:12" ht="29.25" customHeight="1">
      <c r="A140" s="418" t="s">
        <v>263</v>
      </c>
      <c r="B140" s="286">
        <v>15400</v>
      </c>
      <c r="C140" s="358">
        <v>22750</v>
      </c>
      <c r="D140" s="359">
        <f t="shared" si="5"/>
        <v>38150</v>
      </c>
      <c r="E140" s="287">
        <v>21706.15</v>
      </c>
      <c r="F140" s="296">
        <v>16705.75</v>
      </c>
      <c r="G140" s="360">
        <f t="shared" si="6"/>
        <v>38411.9</v>
      </c>
      <c r="H140" s="291"/>
      <c r="I140" s="292"/>
      <c r="J140" s="292"/>
      <c r="K140" s="222"/>
      <c r="L140" s="222"/>
    </row>
    <row r="141" spans="1:12" ht="29.25" customHeight="1">
      <c r="A141" s="418" t="s">
        <v>264</v>
      </c>
      <c r="B141" s="286">
        <v>0</v>
      </c>
      <c r="C141" s="358">
        <v>7875</v>
      </c>
      <c r="D141" s="359">
        <f t="shared" si="5"/>
        <v>7875</v>
      </c>
      <c r="E141" s="287"/>
      <c r="F141" s="296">
        <v>12710</v>
      </c>
      <c r="G141" s="360">
        <f t="shared" si="6"/>
        <v>12710</v>
      </c>
      <c r="H141" s="291"/>
      <c r="I141" s="292"/>
      <c r="J141" s="292"/>
      <c r="K141" s="222"/>
      <c r="L141" s="222"/>
    </row>
    <row r="142" spans="1:12" ht="29.25" customHeight="1">
      <c r="A142" s="418" t="s">
        <v>314</v>
      </c>
      <c r="B142" s="286"/>
      <c r="C142" s="358"/>
      <c r="D142" s="359"/>
      <c r="E142" s="287">
        <v>768.13</v>
      </c>
      <c r="F142" s="296">
        <v>145</v>
      </c>
      <c r="G142" s="360">
        <f t="shared" si="6"/>
        <v>913.13</v>
      </c>
      <c r="H142" s="291"/>
      <c r="I142" s="292"/>
      <c r="J142" s="292"/>
      <c r="K142" s="222"/>
      <c r="L142" s="222"/>
    </row>
    <row r="143" spans="1:12" ht="15.75" thickBot="1">
      <c r="A143" s="285"/>
      <c r="B143" s="286"/>
      <c r="C143" s="358"/>
      <c r="D143" s="359"/>
      <c r="E143" s="287"/>
      <c r="F143" s="296"/>
      <c r="G143" s="298"/>
      <c r="H143" s="291"/>
      <c r="I143" s="292"/>
      <c r="J143" s="292"/>
      <c r="K143" s="222"/>
      <c r="L143" s="222"/>
    </row>
    <row r="144" spans="1:12" ht="16.5" thickBot="1">
      <c r="A144" s="288" t="s">
        <v>174</v>
      </c>
      <c r="B144" s="289">
        <f>SUM(B72:B143)</f>
        <v>199760</v>
      </c>
      <c r="C144" s="297">
        <f>SUM(C72:C143)</f>
        <v>305740</v>
      </c>
      <c r="D144" s="183">
        <f>SUM(B144:C144)</f>
        <v>505500</v>
      </c>
      <c r="E144" s="289">
        <f>SUM(E72:E143)</f>
        <v>147548.70999999996</v>
      </c>
      <c r="F144" s="297">
        <f>SUM(F72:F143)</f>
        <v>187065.51</v>
      </c>
      <c r="G144" s="361">
        <f>SUM(E144:F144)</f>
        <v>334614.22</v>
      </c>
      <c r="H144" s="293"/>
      <c r="I144" s="294"/>
      <c r="J144" s="294"/>
      <c r="K144" s="294"/>
      <c r="L144" s="294"/>
    </row>
    <row r="145" spans="1:12" ht="13.5" thickBot="1">
      <c r="A145" s="523"/>
      <c r="B145" s="486"/>
      <c r="C145" s="486"/>
      <c r="D145" s="486"/>
      <c r="E145" s="486"/>
      <c r="F145" s="486"/>
      <c r="G145" s="486"/>
      <c r="H145" s="486"/>
      <c r="I145" s="486"/>
      <c r="J145" s="89"/>
      <c r="K145" s="89"/>
      <c r="L145" s="90"/>
    </row>
    <row r="146" spans="1:12" ht="18.75" thickBot="1">
      <c r="A146" s="514" t="s">
        <v>27</v>
      </c>
      <c r="B146" s="515"/>
      <c r="C146" s="515"/>
      <c r="D146" s="515"/>
      <c r="E146" s="515"/>
      <c r="F146" s="515"/>
      <c r="G146" s="515"/>
      <c r="H146" s="515"/>
      <c r="I146" s="515"/>
      <c r="J146" s="515"/>
      <c r="K146" s="515"/>
      <c r="L146" s="516"/>
    </row>
    <row r="147" ht="13.5" thickBot="1"/>
    <row r="148" spans="1:5" ht="15.75" thickBot="1">
      <c r="A148" s="91" t="s">
        <v>28</v>
      </c>
      <c r="B148" s="92"/>
      <c r="C148" s="92"/>
      <c r="D148" s="93"/>
      <c r="E148" s="140"/>
    </row>
    <row r="149" spans="1:5" ht="15.75" thickBot="1">
      <c r="A149" s="212" t="s">
        <v>151</v>
      </c>
      <c r="B149" s="213"/>
      <c r="C149" s="213"/>
      <c r="D149" s="214"/>
      <c r="E149" s="215"/>
    </row>
    <row r="150" spans="1:6" ht="15">
      <c r="A150" s="512" t="s">
        <v>29</v>
      </c>
      <c r="B150" s="513"/>
      <c r="C150" s="185" t="s">
        <v>152</v>
      </c>
      <c r="D150" s="185" t="s">
        <v>143</v>
      </c>
      <c r="E150" s="207"/>
      <c r="F150" s="208"/>
    </row>
    <row r="151" spans="1:6" ht="19.5" customHeight="1">
      <c r="A151" s="428" t="s">
        <v>178</v>
      </c>
      <c r="B151" s="436"/>
      <c r="C151" s="216">
        <v>16000</v>
      </c>
      <c r="D151" s="187">
        <f>2664.84+1418.28+2338+140.28</f>
        <v>6561.4</v>
      </c>
      <c r="E151" s="209"/>
      <c r="F151" s="107"/>
    </row>
    <row r="152" spans="1:6" ht="29.25" customHeight="1">
      <c r="A152" s="428" t="s">
        <v>133</v>
      </c>
      <c r="B152" s="436"/>
      <c r="C152" s="216">
        <v>17000</v>
      </c>
      <c r="D152" s="188">
        <f>13127.02-2338-140.28+3896.56</f>
        <v>14545.3</v>
      </c>
      <c r="E152" s="209"/>
      <c r="F152" s="107"/>
    </row>
    <row r="153" spans="1:6" ht="18.75" customHeight="1">
      <c r="A153" s="428" t="s">
        <v>218</v>
      </c>
      <c r="B153" s="436"/>
      <c r="C153" s="216">
        <v>7000</v>
      </c>
      <c r="D153" s="188">
        <v>2539.97</v>
      </c>
      <c r="E153" s="209"/>
      <c r="F153" s="107"/>
    </row>
    <row r="154" spans="1:6" ht="18.75" customHeight="1">
      <c r="A154" s="428" t="s">
        <v>219</v>
      </c>
      <c r="B154" s="436"/>
      <c r="C154" s="216">
        <v>5000</v>
      </c>
      <c r="D154" s="188">
        <v>3500</v>
      </c>
      <c r="E154" s="209"/>
      <c r="F154" s="107"/>
    </row>
    <row r="155" spans="1:6" ht="20.25" customHeight="1">
      <c r="A155" s="428" t="s">
        <v>30</v>
      </c>
      <c r="B155" s="511"/>
      <c r="C155" s="216">
        <v>6200</v>
      </c>
      <c r="D155" s="188">
        <f>1055.01+1579.17</f>
        <v>2634.1800000000003</v>
      </c>
      <c r="E155" s="209"/>
      <c r="F155" s="107"/>
    </row>
    <row r="156" spans="1:6" ht="20.25" customHeight="1">
      <c r="A156" s="437" t="s">
        <v>31</v>
      </c>
      <c r="B156" s="438"/>
      <c r="C156" s="216">
        <v>4000</v>
      </c>
      <c r="D156" s="188">
        <v>3822.67</v>
      </c>
      <c r="E156" s="209"/>
      <c r="F156" s="107"/>
    </row>
    <row r="157" spans="1:6" ht="15" thickBot="1">
      <c r="A157" s="437"/>
      <c r="B157" s="438"/>
      <c r="C157" s="216"/>
      <c r="D157" s="94"/>
      <c r="E157" s="209"/>
      <c r="F157" s="210"/>
    </row>
    <row r="158" spans="1:6" ht="15.75" thickBot="1">
      <c r="A158" s="95" t="s">
        <v>32</v>
      </c>
      <c r="B158" s="96"/>
      <c r="C158" s="217">
        <f>SUM(C151:C157)</f>
        <v>55200</v>
      </c>
      <c r="D158" s="97">
        <f>SUM(D151:D157)</f>
        <v>33603.52</v>
      </c>
      <c r="E158" s="211"/>
      <c r="F158" s="107"/>
    </row>
    <row r="160" ht="13.5" thickBot="1"/>
    <row r="161" spans="1:5" ht="15.75" thickBot="1">
      <c r="A161" s="98" t="s">
        <v>124</v>
      </c>
      <c r="B161" s="99"/>
      <c r="C161" s="100"/>
      <c r="D161" s="112"/>
      <c r="E161" s="112"/>
    </row>
    <row r="162" spans="1:6" ht="12.75" customHeight="1">
      <c r="A162" s="509" t="s">
        <v>33</v>
      </c>
      <c r="B162" s="538" t="s">
        <v>152</v>
      </c>
      <c r="C162" s="538" t="s">
        <v>144</v>
      </c>
      <c r="D162" s="540"/>
      <c r="E162" s="536"/>
      <c r="F162" s="536"/>
    </row>
    <row r="163" spans="1:6" ht="12.75">
      <c r="A163" s="510"/>
      <c r="B163" s="539"/>
      <c r="C163" s="539"/>
      <c r="D163" s="541"/>
      <c r="E163" s="537"/>
      <c r="F163" s="537"/>
    </row>
    <row r="164" spans="1:6" ht="24" customHeight="1">
      <c r="A164" s="101" t="s">
        <v>34</v>
      </c>
      <c r="B164" s="216">
        <v>18000</v>
      </c>
      <c r="C164" s="187">
        <f>11161.67+5940.43</f>
        <v>17102.1</v>
      </c>
      <c r="D164" s="220"/>
      <c r="E164" s="210"/>
      <c r="F164" s="107"/>
    </row>
    <row r="165" spans="1:6" ht="26.25" customHeight="1">
      <c r="A165" s="101" t="s">
        <v>220</v>
      </c>
      <c r="B165" s="216">
        <v>9000</v>
      </c>
      <c r="C165" s="188"/>
      <c r="D165" s="220"/>
      <c r="E165" s="210"/>
      <c r="F165" s="107"/>
    </row>
    <row r="166" spans="1:6" ht="27.75" customHeight="1">
      <c r="A166" s="101" t="s">
        <v>221</v>
      </c>
      <c r="B166" s="216">
        <v>2160</v>
      </c>
      <c r="C166" s="188"/>
      <c r="D166" s="220"/>
      <c r="E166" s="210"/>
      <c r="F166" s="107"/>
    </row>
    <row r="167" spans="1:6" ht="27" customHeight="1">
      <c r="A167" s="101" t="s">
        <v>209</v>
      </c>
      <c r="B167" s="216">
        <v>5400</v>
      </c>
      <c r="C167" s="188"/>
      <c r="D167" s="220"/>
      <c r="E167" s="210"/>
      <c r="F167" s="107"/>
    </row>
    <row r="168" spans="1:6" ht="27.75" customHeight="1">
      <c r="A168" s="101" t="s">
        <v>222</v>
      </c>
      <c r="B168" s="216">
        <v>1800</v>
      </c>
      <c r="C168" s="188"/>
      <c r="D168" s="220"/>
      <c r="E168" s="210"/>
      <c r="F168" s="107"/>
    </row>
    <row r="169" spans="1:6" ht="27.75" customHeight="1">
      <c r="A169" s="101" t="s">
        <v>223</v>
      </c>
      <c r="B169" s="216">
        <v>7200</v>
      </c>
      <c r="C169" s="188"/>
      <c r="D169" s="220"/>
      <c r="E169" s="210"/>
      <c r="F169" s="107"/>
    </row>
    <row r="170" spans="1:6" ht="35.25" customHeight="1">
      <c r="A170" s="101" t="s">
        <v>224</v>
      </c>
      <c r="B170" s="216">
        <v>36000</v>
      </c>
      <c r="C170" s="188"/>
      <c r="D170" s="220"/>
      <c r="E170" s="210"/>
      <c r="F170" s="107"/>
    </row>
    <row r="171" spans="1:6" ht="39" customHeight="1">
      <c r="A171" s="101" t="s">
        <v>225</v>
      </c>
      <c r="B171" s="216">
        <v>25920</v>
      </c>
      <c r="C171" s="188"/>
      <c r="D171" s="220"/>
      <c r="E171" s="210"/>
      <c r="F171" s="107"/>
    </row>
    <row r="172" spans="1:6" ht="15.75" customHeight="1">
      <c r="A172" s="101"/>
      <c r="B172" s="216"/>
      <c r="C172" s="94"/>
      <c r="D172" s="220"/>
      <c r="E172" s="210"/>
      <c r="F172" s="210"/>
    </row>
    <row r="173" spans="1:6" ht="15.75" customHeight="1" thickBot="1">
      <c r="A173" s="102"/>
      <c r="B173" s="278"/>
      <c r="C173" s="103"/>
      <c r="D173" s="220"/>
      <c r="E173" s="210"/>
      <c r="F173" s="210"/>
    </row>
    <row r="174" spans="1:6" ht="15.75" thickBot="1">
      <c r="A174" s="218" t="s">
        <v>35</v>
      </c>
      <c r="B174" s="279">
        <f>SUM(B164:B173)</f>
        <v>105480</v>
      </c>
      <c r="C174" s="219">
        <f>SUM(C164:C173)</f>
        <v>17102.1</v>
      </c>
      <c r="D174" s="221"/>
      <c r="E174" s="222"/>
      <c r="F174" s="222"/>
    </row>
    <row r="175" spans="1:5" ht="15">
      <c r="A175" s="104"/>
      <c r="B175" s="105"/>
      <c r="C175" s="106"/>
      <c r="D175" s="106"/>
      <c r="E175" s="107"/>
    </row>
    <row r="176" spans="1:4" ht="15.75" thickBot="1">
      <c r="A176" s="104"/>
      <c r="B176" s="105"/>
      <c r="C176" s="106"/>
      <c r="D176" s="106"/>
    </row>
    <row r="177" spans="1:6" ht="15.75" thickBot="1">
      <c r="A177" s="98" t="s">
        <v>36</v>
      </c>
      <c r="B177" s="99"/>
      <c r="C177" s="99"/>
      <c r="D177" s="100"/>
      <c r="E177" s="112"/>
      <c r="F177" s="223"/>
    </row>
    <row r="178" spans="1:6" ht="15">
      <c r="A178" s="524" t="s">
        <v>37</v>
      </c>
      <c r="B178" s="525"/>
      <c r="C178" s="184" t="s">
        <v>152</v>
      </c>
      <c r="D178" s="184" t="s">
        <v>144</v>
      </c>
      <c r="E178" s="224"/>
      <c r="F178" s="225"/>
    </row>
    <row r="179" spans="1:6" ht="27.75" customHeight="1">
      <c r="A179" s="440" t="s">
        <v>187</v>
      </c>
      <c r="B179" s="441"/>
      <c r="C179" s="216">
        <v>4800</v>
      </c>
      <c r="D179" s="187"/>
      <c r="E179" s="226"/>
      <c r="F179" s="107"/>
    </row>
    <row r="180" spans="1:6" ht="14.25">
      <c r="A180" s="428"/>
      <c r="B180" s="511"/>
      <c r="C180" s="276"/>
      <c r="D180" s="108"/>
      <c r="E180" s="226"/>
      <c r="F180" s="210"/>
    </row>
    <row r="181" spans="1:6" ht="15.75" thickBot="1">
      <c r="A181" s="109" t="s">
        <v>32</v>
      </c>
      <c r="B181" s="110"/>
      <c r="C181" s="270">
        <f>SUM(C179:C180)</f>
        <v>4800</v>
      </c>
      <c r="D181" s="111">
        <f>SUM(D179:D180)</f>
        <v>0</v>
      </c>
      <c r="E181" s="227"/>
      <c r="F181" s="114"/>
    </row>
    <row r="182" spans="1:5" ht="15">
      <c r="A182" s="112"/>
      <c r="B182" s="112"/>
      <c r="C182" s="112"/>
      <c r="D182" s="113"/>
      <c r="E182" s="114"/>
    </row>
    <row r="183" ht="13.5" thickBot="1"/>
    <row r="184" spans="1:6" ht="15.75" thickBot="1">
      <c r="A184" s="98" t="s">
        <v>38</v>
      </c>
      <c r="B184" s="99"/>
      <c r="C184" s="99"/>
      <c r="D184" s="100"/>
      <c r="E184" s="112"/>
      <c r="F184" s="223"/>
    </row>
    <row r="185" spans="1:6" ht="15">
      <c r="A185" s="524" t="s">
        <v>39</v>
      </c>
      <c r="B185" s="525"/>
      <c r="C185" s="184" t="s">
        <v>152</v>
      </c>
      <c r="D185" s="184" t="s">
        <v>144</v>
      </c>
      <c r="E185" s="224"/>
      <c r="F185" s="225"/>
    </row>
    <row r="186" spans="1:6" ht="24.75" customHeight="1">
      <c r="A186" s="440" t="s">
        <v>226</v>
      </c>
      <c r="B186" s="535"/>
      <c r="C186" s="277">
        <v>600</v>
      </c>
      <c r="D186" s="189"/>
      <c r="E186" s="228"/>
      <c r="F186" s="229"/>
    </row>
    <row r="187" spans="1:6" ht="30.75" customHeight="1">
      <c r="A187" s="440" t="s">
        <v>266</v>
      </c>
      <c r="B187" s="563"/>
      <c r="C187" s="277">
        <v>10000</v>
      </c>
      <c r="D187" s="189"/>
      <c r="E187" s="228"/>
      <c r="F187" s="229"/>
    </row>
    <row r="188" spans="1:6" ht="13.5" customHeight="1">
      <c r="A188" s="440"/>
      <c r="B188" s="535"/>
      <c r="C188" s="277"/>
      <c r="D188" s="115"/>
      <c r="E188" s="228"/>
      <c r="F188" s="230"/>
    </row>
    <row r="189" spans="1:6" ht="15.75" thickBot="1">
      <c r="A189" s="109" t="s">
        <v>32</v>
      </c>
      <c r="B189" s="110"/>
      <c r="C189" s="275">
        <f>SUM(C186:C187)</f>
        <v>10600</v>
      </c>
      <c r="D189" s="116">
        <f>SUM(D186:D187)</f>
        <v>0</v>
      </c>
      <c r="E189" s="231"/>
      <c r="F189" s="232"/>
    </row>
    <row r="191" ht="13.5" thickBot="1"/>
    <row r="192" spans="1:5" ht="15.75" thickBot="1">
      <c r="A192" s="117" t="s">
        <v>40</v>
      </c>
      <c r="B192" s="273"/>
      <c r="C192" s="118"/>
      <c r="D192" s="236"/>
      <c r="E192" s="237"/>
    </row>
    <row r="193" spans="1:6" ht="12.75" customHeight="1">
      <c r="A193" s="442" t="s">
        <v>41</v>
      </c>
      <c r="B193" s="444" t="s">
        <v>152</v>
      </c>
      <c r="C193" s="444" t="s">
        <v>144</v>
      </c>
      <c r="D193" s="540"/>
      <c r="E193" s="439"/>
      <c r="F193" s="439"/>
    </row>
    <row r="194" spans="1:6" ht="54.75" customHeight="1">
      <c r="A194" s="443"/>
      <c r="B194" s="445"/>
      <c r="C194" s="445"/>
      <c r="D194" s="540"/>
      <c r="E194" s="439"/>
      <c r="F194" s="439"/>
    </row>
    <row r="195" spans="1:6" ht="33.75" customHeight="1">
      <c r="A195" s="101" t="s">
        <v>134</v>
      </c>
      <c r="B195" s="274">
        <v>950</v>
      </c>
      <c r="C195" s="190"/>
      <c r="D195" s="233"/>
      <c r="E195" s="234"/>
      <c r="F195" s="232"/>
    </row>
    <row r="196" spans="1:6" ht="21.75" customHeight="1">
      <c r="A196" s="101" t="s">
        <v>231</v>
      </c>
      <c r="B196" s="274">
        <v>3800</v>
      </c>
      <c r="C196" s="190">
        <v>2153.8</v>
      </c>
      <c r="D196" s="233"/>
      <c r="E196" s="234"/>
      <c r="F196" s="232"/>
    </row>
    <row r="197" spans="1:6" ht="21.75" customHeight="1">
      <c r="A197" s="101" t="s">
        <v>232</v>
      </c>
      <c r="B197" s="274">
        <v>3800</v>
      </c>
      <c r="C197" s="190">
        <v>2153.8</v>
      </c>
      <c r="D197" s="233"/>
      <c r="E197" s="234"/>
      <c r="F197" s="232"/>
    </row>
    <row r="198" spans="1:6" ht="21.75" customHeight="1">
      <c r="A198" s="101" t="s">
        <v>233</v>
      </c>
      <c r="B198" s="274">
        <v>3800</v>
      </c>
      <c r="C198" s="190">
        <v>2153.8</v>
      </c>
      <c r="D198" s="233"/>
      <c r="E198" s="234"/>
      <c r="F198" s="232"/>
    </row>
    <row r="199" spans="1:6" ht="22.5" customHeight="1">
      <c r="A199" s="101" t="s">
        <v>195</v>
      </c>
      <c r="B199" s="274">
        <v>1425</v>
      </c>
      <c r="C199" s="190">
        <v>1887.6</v>
      </c>
      <c r="D199" s="233"/>
      <c r="E199" s="234"/>
      <c r="F199" s="232"/>
    </row>
    <row r="200" spans="1:6" ht="24" customHeight="1">
      <c r="A200" s="101" t="s">
        <v>196</v>
      </c>
      <c r="B200" s="274">
        <v>1425</v>
      </c>
      <c r="C200" s="190">
        <v>1887.6</v>
      </c>
      <c r="D200" s="233"/>
      <c r="E200" s="234"/>
      <c r="F200" s="232"/>
    </row>
    <row r="201" spans="1:6" ht="19.5" customHeight="1">
      <c r="A201" s="101" t="s">
        <v>230</v>
      </c>
      <c r="B201" s="274">
        <v>1425</v>
      </c>
      <c r="C201" s="191">
        <v>2153.8</v>
      </c>
      <c r="D201" s="233"/>
      <c r="E201" s="234"/>
      <c r="F201" s="232"/>
    </row>
    <row r="202" spans="1:6" ht="50.25" customHeight="1">
      <c r="A202" s="81" t="s">
        <v>179</v>
      </c>
      <c r="B202" s="274">
        <v>3800</v>
      </c>
      <c r="C202" s="191">
        <v>7600</v>
      </c>
      <c r="D202" s="233"/>
      <c r="E202" s="234"/>
      <c r="F202" s="232"/>
    </row>
    <row r="203" spans="1:6" ht="30" customHeight="1">
      <c r="A203" s="101" t="s">
        <v>234</v>
      </c>
      <c r="B203" s="274">
        <v>3800</v>
      </c>
      <c r="C203" s="191">
        <v>2008.6</v>
      </c>
      <c r="D203" s="233"/>
      <c r="E203" s="234"/>
      <c r="F203" s="232"/>
    </row>
    <row r="204" spans="1:6" ht="30" customHeight="1">
      <c r="A204" s="101" t="s">
        <v>235</v>
      </c>
      <c r="B204" s="274">
        <v>5700</v>
      </c>
      <c r="C204" s="191">
        <f>2153.8</f>
        <v>2153.8</v>
      </c>
      <c r="D204" s="233"/>
      <c r="E204" s="234"/>
      <c r="F204" s="232"/>
    </row>
    <row r="205" spans="1:6" ht="23.25" customHeight="1">
      <c r="A205" s="81" t="s">
        <v>190</v>
      </c>
      <c r="B205" s="274">
        <v>5700</v>
      </c>
      <c r="C205" s="191">
        <v>5783.8</v>
      </c>
      <c r="D205" s="233"/>
      <c r="E205" s="234"/>
      <c r="F205" s="232"/>
    </row>
    <row r="206" spans="1:6" ht="25.5" customHeight="1">
      <c r="A206" s="81" t="s">
        <v>191</v>
      </c>
      <c r="B206" s="274">
        <v>5700</v>
      </c>
      <c r="C206" s="191"/>
      <c r="D206" s="233"/>
      <c r="E206" s="234"/>
      <c r="F206" s="232"/>
    </row>
    <row r="207" spans="1:6" ht="29.25" customHeight="1">
      <c r="A207" s="81" t="s">
        <v>192</v>
      </c>
      <c r="B207" s="274">
        <v>3800</v>
      </c>
      <c r="C207" s="191"/>
      <c r="D207" s="233"/>
      <c r="E207" s="234"/>
      <c r="F207" s="232"/>
    </row>
    <row r="208" spans="1:6" ht="29.25" customHeight="1">
      <c r="A208" s="81" t="s">
        <v>258</v>
      </c>
      <c r="B208" s="274">
        <v>1900</v>
      </c>
      <c r="C208" s="191"/>
      <c r="D208" s="233"/>
      <c r="E208" s="234"/>
      <c r="F208" s="232"/>
    </row>
    <row r="209" spans="1:6" ht="29.25" customHeight="1">
      <c r="A209" s="81" t="s">
        <v>259</v>
      </c>
      <c r="B209" s="274">
        <v>1900</v>
      </c>
      <c r="C209" s="191"/>
      <c r="D209" s="233"/>
      <c r="E209" s="234"/>
      <c r="F209" s="232"/>
    </row>
    <row r="210" spans="1:6" ht="29.25" customHeight="1">
      <c r="A210" s="81" t="s">
        <v>239</v>
      </c>
      <c r="B210" s="274">
        <v>950</v>
      </c>
      <c r="C210" s="191">
        <v>1076.9</v>
      </c>
      <c r="D210" s="233"/>
      <c r="E210" s="234"/>
      <c r="F210" s="232"/>
    </row>
    <row r="211" spans="1:6" ht="29.25" customHeight="1">
      <c r="A211" s="81" t="s">
        <v>240</v>
      </c>
      <c r="B211" s="274">
        <v>950</v>
      </c>
      <c r="C211" s="191"/>
      <c r="D211" s="233"/>
      <c r="E211" s="234"/>
      <c r="F211" s="232"/>
    </row>
    <row r="212" spans="1:6" ht="29.25" customHeight="1">
      <c r="A212" s="81" t="s">
        <v>241</v>
      </c>
      <c r="B212" s="274">
        <v>950</v>
      </c>
      <c r="C212" s="191"/>
      <c r="D212" s="233"/>
      <c r="E212" s="234"/>
      <c r="F212" s="232"/>
    </row>
    <row r="213" spans="1:6" ht="14.25">
      <c r="A213" s="205"/>
      <c r="B213" s="274"/>
      <c r="C213" s="119"/>
      <c r="D213" s="233"/>
      <c r="E213" s="234"/>
      <c r="F213" s="234"/>
    </row>
    <row r="214" spans="1:6" ht="15.75" thickBot="1">
      <c r="A214" s="109" t="s">
        <v>32</v>
      </c>
      <c r="B214" s="275">
        <f>SUM(B195:B213)</f>
        <v>51775</v>
      </c>
      <c r="C214" s="116">
        <f>SUM(C195:C213)</f>
        <v>31013.5</v>
      </c>
      <c r="D214" s="235"/>
      <c r="E214" s="232"/>
      <c r="F214" s="232"/>
    </row>
    <row r="216" ht="13.5" thickBot="1"/>
    <row r="217" spans="1:6" ht="15.75" thickBot="1">
      <c r="A217" s="91" t="s">
        <v>126</v>
      </c>
      <c r="B217" s="92"/>
      <c r="C217" s="92"/>
      <c r="D217" s="93"/>
      <c r="E217" s="140"/>
      <c r="F217" s="237"/>
    </row>
    <row r="218" spans="1:6" ht="15.75" thickBot="1">
      <c r="A218" s="446" t="s">
        <v>42</v>
      </c>
      <c r="B218" s="447"/>
      <c r="C218" s="120"/>
      <c r="D218" s="121"/>
      <c r="E218" s="241"/>
      <c r="F218" s="237"/>
    </row>
    <row r="219" spans="1:6" ht="15">
      <c r="A219" s="448" t="s">
        <v>43</v>
      </c>
      <c r="B219" s="449"/>
      <c r="C219" s="405" t="s">
        <v>152</v>
      </c>
      <c r="D219" s="406" t="s">
        <v>144</v>
      </c>
      <c r="E219" s="242"/>
      <c r="F219" s="243"/>
    </row>
    <row r="220" spans="1:6" ht="28.5" customHeight="1">
      <c r="A220" s="440" t="s">
        <v>153</v>
      </c>
      <c r="B220" s="450"/>
      <c r="C220" s="271">
        <v>1600</v>
      </c>
      <c r="D220" s="192"/>
      <c r="E220" s="226"/>
      <c r="F220" s="107"/>
    </row>
    <row r="221" spans="1:6" ht="29.25" customHeight="1">
      <c r="A221" s="440" t="s">
        <v>135</v>
      </c>
      <c r="B221" s="450"/>
      <c r="C221" s="271">
        <v>18000</v>
      </c>
      <c r="D221" s="192"/>
      <c r="E221" s="226"/>
      <c r="F221" s="107"/>
    </row>
    <row r="222" spans="1:6" ht="24.75" customHeight="1">
      <c r="A222" s="440" t="s">
        <v>236</v>
      </c>
      <c r="B222" s="450"/>
      <c r="C222" s="271">
        <v>1600</v>
      </c>
      <c r="D222" s="192"/>
      <c r="E222" s="226"/>
      <c r="F222" s="107"/>
    </row>
    <row r="223" spans="1:6" ht="26.25" customHeight="1">
      <c r="A223" s="440" t="s">
        <v>237</v>
      </c>
      <c r="B223" s="450"/>
      <c r="C223" s="271">
        <v>10000</v>
      </c>
      <c r="D223" s="192">
        <v>1490.7</v>
      </c>
      <c r="E223" s="226"/>
      <c r="F223" s="107"/>
    </row>
    <row r="224" spans="1:6" ht="33" customHeight="1">
      <c r="A224" s="440" t="s">
        <v>140</v>
      </c>
      <c r="B224" s="441"/>
      <c r="C224" s="271">
        <v>10000</v>
      </c>
      <c r="D224" s="192"/>
      <c r="E224" s="226"/>
      <c r="F224" s="107"/>
    </row>
    <row r="225" spans="1:6" ht="23.25" customHeight="1">
      <c r="A225" s="440" t="s">
        <v>154</v>
      </c>
      <c r="B225" s="441"/>
      <c r="C225" s="271">
        <v>3600</v>
      </c>
      <c r="D225" s="192">
        <v>1810.19</v>
      </c>
      <c r="E225" s="226"/>
      <c r="F225" s="107"/>
    </row>
    <row r="226" spans="1:6" ht="28.5" customHeight="1">
      <c r="A226" s="440" t="s">
        <v>273</v>
      </c>
      <c r="B226" s="441"/>
      <c r="C226" s="271">
        <v>5500</v>
      </c>
      <c r="D226" s="192">
        <f>75</f>
        <v>75</v>
      </c>
      <c r="E226" s="226"/>
      <c r="F226" s="107"/>
    </row>
    <row r="227" spans="1:6" ht="36.75" customHeight="1">
      <c r="A227" s="440" t="s">
        <v>268</v>
      </c>
      <c r="B227" s="450"/>
      <c r="C227" s="271">
        <v>42000</v>
      </c>
      <c r="D227" s="192"/>
      <c r="E227" s="226"/>
      <c r="F227" s="107"/>
    </row>
    <row r="228" spans="1:6" ht="48.75" customHeight="1">
      <c r="A228" s="440" t="s">
        <v>271</v>
      </c>
      <c r="B228" s="441"/>
      <c r="C228" s="271">
        <v>66300</v>
      </c>
      <c r="D228" s="192"/>
      <c r="E228" s="226"/>
      <c r="F228" s="107"/>
    </row>
    <row r="229" spans="1:6" ht="27" customHeight="1">
      <c r="A229" s="440" t="s">
        <v>267</v>
      </c>
      <c r="B229" s="450"/>
      <c r="C229" s="271">
        <v>15000</v>
      </c>
      <c r="D229" s="192"/>
      <c r="E229" s="226"/>
      <c r="F229" s="107"/>
    </row>
    <row r="230" spans="1:6" ht="14.25">
      <c r="A230" s="564"/>
      <c r="B230" s="565"/>
      <c r="C230" s="271"/>
      <c r="D230" s="122"/>
      <c r="E230" s="226"/>
      <c r="F230" s="210"/>
    </row>
    <row r="231" spans="1:6" ht="15.75" thickBot="1">
      <c r="A231" s="238" t="s">
        <v>44</v>
      </c>
      <c r="B231" s="239"/>
      <c r="C231" s="272">
        <f>SUM(C220:C230)</f>
        <v>173600</v>
      </c>
      <c r="D231" s="240">
        <f>SUM(D220:D230)</f>
        <v>3375.8900000000003</v>
      </c>
      <c r="E231" s="244"/>
      <c r="F231" s="222"/>
    </row>
    <row r="233" ht="13.5" thickBot="1"/>
    <row r="234" spans="1:5" ht="17.25" customHeight="1" thickBot="1">
      <c r="A234" s="587" t="s">
        <v>45</v>
      </c>
      <c r="B234" s="588"/>
      <c r="C234" s="588"/>
      <c r="D234" s="268" t="s">
        <v>152</v>
      </c>
      <c r="E234" s="404" t="s">
        <v>144</v>
      </c>
    </row>
    <row r="235" spans="1:5" ht="15">
      <c r="A235" s="585" t="s">
        <v>28</v>
      </c>
      <c r="B235" s="586"/>
      <c r="C235" s="586"/>
      <c r="D235" s="262">
        <f>C158</f>
        <v>55200</v>
      </c>
      <c r="E235" s="377">
        <f>D158</f>
        <v>33603.52</v>
      </c>
    </row>
    <row r="236" spans="1:5" ht="15">
      <c r="A236" s="542" t="s">
        <v>46</v>
      </c>
      <c r="B236" s="543"/>
      <c r="C236" s="543"/>
      <c r="D236" s="263">
        <f>B174</f>
        <v>105480</v>
      </c>
      <c r="E236" s="378">
        <f>C174</f>
        <v>17102.1</v>
      </c>
    </row>
    <row r="237" spans="1:5" ht="15">
      <c r="A237" s="542" t="s">
        <v>36</v>
      </c>
      <c r="B237" s="543"/>
      <c r="C237" s="543"/>
      <c r="D237" s="263">
        <f>C181</f>
        <v>4800</v>
      </c>
      <c r="E237" s="378">
        <f>D181</f>
        <v>0</v>
      </c>
    </row>
    <row r="238" spans="1:5" ht="15">
      <c r="A238" s="542" t="s">
        <v>47</v>
      </c>
      <c r="B238" s="543"/>
      <c r="C238" s="543"/>
      <c r="D238" s="263">
        <f>C189</f>
        <v>10600</v>
      </c>
      <c r="E238" s="378">
        <f>D189</f>
        <v>0</v>
      </c>
    </row>
    <row r="239" spans="1:5" ht="15">
      <c r="A239" s="542" t="s">
        <v>48</v>
      </c>
      <c r="B239" s="543"/>
      <c r="C239" s="543"/>
      <c r="D239" s="263">
        <f>B214</f>
        <v>51775</v>
      </c>
      <c r="E239" s="378">
        <f>C214</f>
        <v>31013.5</v>
      </c>
    </row>
    <row r="240" spans="1:5" ht="15.75" thickBot="1">
      <c r="A240" s="571" t="s">
        <v>49</v>
      </c>
      <c r="B240" s="572"/>
      <c r="C240" s="572"/>
      <c r="D240" s="264">
        <f>C231</f>
        <v>173600</v>
      </c>
      <c r="E240" s="379">
        <f>D231</f>
        <v>3375.8900000000003</v>
      </c>
    </row>
    <row r="241" spans="1:5" ht="16.5" thickBot="1">
      <c r="A241" s="573" t="s">
        <v>50</v>
      </c>
      <c r="B241" s="574"/>
      <c r="C241" s="574"/>
      <c r="D241" s="267">
        <f>SUM(D235:D240)</f>
        <v>401455</v>
      </c>
      <c r="E241" s="267">
        <f>SUM(E235:E240)</f>
        <v>85095.01</v>
      </c>
    </row>
    <row r="242" ht="13.5" thickBot="1"/>
    <row r="243" spans="1:12" ht="18.75" thickBot="1">
      <c r="A243" s="514" t="s">
        <v>51</v>
      </c>
      <c r="B243" s="530"/>
      <c r="C243" s="530"/>
      <c r="D243" s="530"/>
      <c r="E243" s="530"/>
      <c r="F243" s="530"/>
      <c r="G243" s="530"/>
      <c r="H243" s="530"/>
      <c r="I243" s="530"/>
      <c r="J243" s="530"/>
      <c r="K243" s="530"/>
      <c r="L243" s="584"/>
    </row>
    <row r="244" spans="1:12" ht="12.75">
      <c r="A244" s="123"/>
      <c r="B244" s="123"/>
      <c r="C244" s="123"/>
      <c r="D244" s="123"/>
      <c r="E244" s="124"/>
      <c r="F244" s="125"/>
      <c r="G244" s="126"/>
      <c r="H244" s="127"/>
      <c r="I244" s="127"/>
      <c r="J244" s="127"/>
      <c r="K244" s="127"/>
      <c r="L244" s="127"/>
    </row>
    <row r="245" spans="1:12" ht="13.5" thickBot="1">
      <c r="A245" s="128"/>
      <c r="B245" s="128"/>
      <c r="C245" s="128"/>
      <c r="D245" s="128"/>
      <c r="E245" s="129"/>
      <c r="F245" s="130"/>
      <c r="G245" s="131"/>
      <c r="H245" s="132"/>
      <c r="I245" s="132"/>
      <c r="J245" s="132"/>
      <c r="K245" s="132"/>
      <c r="L245" s="132"/>
    </row>
    <row r="246" spans="1:12" ht="15.75" thickBot="1">
      <c r="A246" s="133" t="s">
        <v>52</v>
      </c>
      <c r="B246" s="134"/>
      <c r="C246" s="134"/>
      <c r="D246" s="134"/>
      <c r="E246" s="135"/>
      <c r="F246" s="136"/>
      <c r="G246" s="137"/>
      <c r="H246" s="79"/>
      <c r="I246" s="79"/>
      <c r="J246" s="79"/>
      <c r="K246" s="79"/>
      <c r="L246" s="79"/>
    </row>
    <row r="247" spans="1:12" ht="15" thickBot="1">
      <c r="A247" s="575" t="s">
        <v>53</v>
      </c>
      <c r="B247" s="576"/>
      <c r="C247" s="576"/>
      <c r="D247" s="576"/>
      <c r="E247" s="576"/>
      <c r="F247" s="577"/>
      <c r="G247" s="138"/>
      <c r="H247" s="79"/>
      <c r="I247" s="79"/>
      <c r="J247" s="79"/>
      <c r="K247" s="79"/>
      <c r="L247" s="79"/>
    </row>
    <row r="248" spans="1:12" ht="45" customHeight="1">
      <c r="A248" s="578" t="s">
        <v>129</v>
      </c>
      <c r="B248" s="579"/>
      <c r="C248" s="579"/>
      <c r="D248" s="579"/>
      <c r="E248" s="579"/>
      <c r="F248" s="580"/>
      <c r="G248" s="138"/>
      <c r="H248" s="79"/>
      <c r="I248" s="79"/>
      <c r="J248" s="79"/>
      <c r="K248" s="79"/>
      <c r="L248" s="79"/>
    </row>
    <row r="249" spans="1:12" ht="66" customHeight="1" thickBot="1">
      <c r="A249" s="581" t="s">
        <v>155</v>
      </c>
      <c r="B249" s="582"/>
      <c r="C249" s="582"/>
      <c r="D249" s="582"/>
      <c r="E249" s="582"/>
      <c r="F249" s="583"/>
      <c r="G249" s="138"/>
      <c r="H249" s="79"/>
      <c r="I249" s="79"/>
      <c r="J249" s="79"/>
      <c r="K249" s="79"/>
      <c r="L249" s="79"/>
    </row>
    <row r="250" spans="1:12" ht="15">
      <c r="A250" s="507" t="s">
        <v>54</v>
      </c>
      <c r="B250" s="508"/>
      <c r="C250" s="265" t="s">
        <v>152</v>
      </c>
      <c r="D250" s="248" t="s">
        <v>144</v>
      </c>
      <c r="E250" s="245"/>
      <c r="F250" s="208"/>
      <c r="G250" s="208"/>
      <c r="H250" s="79"/>
      <c r="I250" s="79"/>
      <c r="J250" s="79"/>
      <c r="K250" s="79"/>
      <c r="L250" s="79"/>
    </row>
    <row r="251" spans="1:12" ht="25.5" customHeight="1">
      <c r="A251" s="526" t="s">
        <v>55</v>
      </c>
      <c r="B251" s="527"/>
      <c r="C251" s="182">
        <v>2200</v>
      </c>
      <c r="D251" s="193"/>
      <c r="E251" s="233"/>
      <c r="F251" s="246"/>
      <c r="G251" s="114"/>
      <c r="H251" s="79"/>
      <c r="I251" s="79"/>
      <c r="J251" s="79"/>
      <c r="K251" s="79"/>
      <c r="L251" s="79"/>
    </row>
    <row r="252" spans="1:12" ht="25.5" customHeight="1">
      <c r="A252" s="526" t="s">
        <v>274</v>
      </c>
      <c r="B252" s="527"/>
      <c r="C252" s="182"/>
      <c r="D252" s="193">
        <v>309.64</v>
      </c>
      <c r="E252" s="233"/>
      <c r="F252" s="246"/>
      <c r="G252" s="114"/>
      <c r="H252" s="79"/>
      <c r="I252" s="79"/>
      <c r="J252" s="79"/>
      <c r="K252" s="79"/>
      <c r="L252" s="79"/>
    </row>
    <row r="253" spans="1:12" ht="25.5" customHeight="1">
      <c r="A253" s="526" t="s">
        <v>136</v>
      </c>
      <c r="B253" s="527"/>
      <c r="C253" s="182">
        <v>4800</v>
      </c>
      <c r="D253" s="193"/>
      <c r="E253" s="233"/>
      <c r="F253" s="246"/>
      <c r="G253" s="114"/>
      <c r="H253" s="79"/>
      <c r="I253" s="79"/>
      <c r="J253" s="79"/>
      <c r="K253" s="79"/>
      <c r="L253" s="79"/>
    </row>
    <row r="254" spans="1:12" ht="25.5" customHeight="1">
      <c r="A254" s="526" t="s">
        <v>137</v>
      </c>
      <c r="B254" s="527"/>
      <c r="C254" s="182">
        <v>900</v>
      </c>
      <c r="D254" s="193"/>
      <c r="E254" s="233"/>
      <c r="F254" s="246"/>
      <c r="G254" s="114"/>
      <c r="H254" s="79"/>
      <c r="I254" s="79"/>
      <c r="J254" s="79"/>
      <c r="K254" s="79"/>
      <c r="L254" s="79"/>
    </row>
    <row r="255" spans="1:12" ht="25.5" customHeight="1">
      <c r="A255" s="470" t="s">
        <v>138</v>
      </c>
      <c r="B255" s="471"/>
      <c r="C255" s="182">
        <v>700</v>
      </c>
      <c r="D255" s="193"/>
      <c r="E255" s="233"/>
      <c r="F255" s="246"/>
      <c r="G255" s="114"/>
      <c r="H255" s="79"/>
      <c r="I255" s="79"/>
      <c r="J255" s="79"/>
      <c r="K255" s="79"/>
      <c r="L255" s="79"/>
    </row>
    <row r="256" spans="1:12" ht="25.5" customHeight="1">
      <c r="A256" s="470" t="s">
        <v>139</v>
      </c>
      <c r="B256" s="471"/>
      <c r="C256" s="182">
        <v>700</v>
      </c>
      <c r="D256" s="193"/>
      <c r="E256" s="233"/>
      <c r="F256" s="246"/>
      <c r="G256" s="114"/>
      <c r="H256" s="79"/>
      <c r="I256" s="79"/>
      <c r="J256" s="79"/>
      <c r="K256" s="79"/>
      <c r="L256" s="79"/>
    </row>
    <row r="257" spans="1:12" ht="15" thickBot="1">
      <c r="A257" s="470"/>
      <c r="B257" s="471"/>
      <c r="C257" s="182"/>
      <c r="D257" s="83"/>
      <c r="E257" s="233"/>
      <c r="F257" s="246"/>
      <c r="G257" s="246"/>
      <c r="H257" s="79"/>
      <c r="I257" s="79"/>
      <c r="J257" s="79"/>
      <c r="K257" s="79"/>
      <c r="L257" s="79"/>
    </row>
    <row r="258" spans="1:12" ht="15.75" thickBot="1">
      <c r="A258" s="91" t="s">
        <v>56</v>
      </c>
      <c r="B258" s="92"/>
      <c r="C258" s="266">
        <f>SUM(C251:C257)</f>
        <v>9300</v>
      </c>
      <c r="D258" s="139">
        <f>SUM(D251:D257)</f>
        <v>309.64</v>
      </c>
      <c r="E258" s="247"/>
      <c r="F258" s="114"/>
      <c r="G258" s="114"/>
      <c r="H258" s="79"/>
      <c r="I258" s="79"/>
      <c r="J258" s="79"/>
      <c r="K258" s="79"/>
      <c r="L258" s="79"/>
    </row>
    <row r="259" spans="1:12" ht="15">
      <c r="A259" s="140"/>
      <c r="B259" s="140"/>
      <c r="C259" s="140"/>
      <c r="D259" s="140"/>
      <c r="E259" s="141"/>
      <c r="F259" s="114"/>
      <c r="G259" s="138"/>
      <c r="H259" s="79"/>
      <c r="I259" s="79"/>
      <c r="J259" s="79"/>
      <c r="K259" s="79"/>
      <c r="L259" s="79"/>
    </row>
    <row r="260" ht="13.5" thickBot="1"/>
    <row r="261" spans="1:5" ht="30.75" customHeight="1" thickBot="1">
      <c r="A261" s="425" t="s">
        <v>57</v>
      </c>
      <c r="B261" s="426"/>
      <c r="C261" s="426"/>
      <c r="D261" s="362"/>
      <c r="E261" s="363"/>
    </row>
    <row r="262" spans="1:6" ht="51">
      <c r="A262" s="269" t="s">
        <v>58</v>
      </c>
      <c r="B262" s="185" t="s">
        <v>152</v>
      </c>
      <c r="C262" s="260" t="s">
        <v>144</v>
      </c>
      <c r="D262" s="207"/>
      <c r="E262" s="208"/>
      <c r="F262" s="208"/>
    </row>
    <row r="263" spans="1:6" ht="19.5" customHeight="1">
      <c r="A263" s="204" t="s">
        <v>156</v>
      </c>
      <c r="B263" s="182">
        <v>800</v>
      </c>
      <c r="C263" s="193"/>
      <c r="D263" s="249"/>
      <c r="E263" s="246"/>
      <c r="F263" s="114"/>
    </row>
    <row r="264" spans="1:6" ht="19.5" customHeight="1">
      <c r="A264" s="205" t="s">
        <v>227</v>
      </c>
      <c r="B264" s="182">
        <v>2400</v>
      </c>
      <c r="C264" s="193">
        <v>1400</v>
      </c>
      <c r="D264" s="249"/>
      <c r="E264" s="246"/>
      <c r="F264" s="114"/>
    </row>
    <row r="265" spans="1:6" ht="19.5" customHeight="1">
      <c r="A265" s="205" t="s">
        <v>228</v>
      </c>
      <c r="B265" s="182">
        <v>2400</v>
      </c>
      <c r="C265" s="193">
        <v>1600</v>
      </c>
      <c r="D265" s="249"/>
      <c r="E265" s="246"/>
      <c r="F265" s="114"/>
    </row>
    <row r="266" spans="1:6" ht="19.5" customHeight="1">
      <c r="A266" s="205" t="s">
        <v>229</v>
      </c>
      <c r="B266" s="182">
        <v>2400</v>
      </c>
      <c r="C266" s="193"/>
      <c r="D266" s="249"/>
      <c r="E266" s="246"/>
      <c r="F266" s="114"/>
    </row>
    <row r="267" spans="1:6" ht="19.5" customHeight="1">
      <c r="A267" s="81" t="s">
        <v>221</v>
      </c>
      <c r="B267" s="182">
        <v>600</v>
      </c>
      <c r="C267" s="193"/>
      <c r="D267" s="249"/>
      <c r="E267" s="246"/>
      <c r="F267" s="114"/>
    </row>
    <row r="268" spans="1:6" ht="19.5" customHeight="1">
      <c r="A268" s="81" t="s">
        <v>209</v>
      </c>
      <c r="B268" s="182">
        <v>2400</v>
      </c>
      <c r="C268" s="193">
        <v>2150.01</v>
      </c>
      <c r="D268" s="249"/>
      <c r="E268" s="246"/>
      <c r="F268" s="114"/>
    </row>
    <row r="269" spans="1:6" ht="19.5" customHeight="1">
      <c r="A269" s="81" t="s">
        <v>22</v>
      </c>
      <c r="B269" s="182">
        <v>3750</v>
      </c>
      <c r="C269" s="193"/>
      <c r="D269" s="249"/>
      <c r="E269" s="246"/>
      <c r="F269" s="114"/>
    </row>
    <row r="270" spans="1:6" ht="19.5" customHeight="1">
      <c r="A270" s="81" t="s">
        <v>19</v>
      </c>
      <c r="B270" s="182">
        <v>9000</v>
      </c>
      <c r="C270" s="193"/>
      <c r="D270" s="249"/>
      <c r="E270" s="246"/>
      <c r="F270" s="114"/>
    </row>
    <row r="271" spans="1:6" ht="19.5" customHeight="1">
      <c r="A271" s="205" t="s">
        <v>130</v>
      </c>
      <c r="B271" s="182">
        <v>1200</v>
      </c>
      <c r="C271" s="193">
        <v>3000</v>
      </c>
      <c r="D271" s="249"/>
      <c r="E271" s="246"/>
      <c r="F271" s="114"/>
    </row>
    <row r="272" spans="1:6" ht="19.5" customHeight="1">
      <c r="A272" s="205" t="s">
        <v>59</v>
      </c>
      <c r="B272" s="182">
        <v>1200</v>
      </c>
      <c r="C272" s="193"/>
      <c r="D272" s="249"/>
      <c r="E272" s="246"/>
      <c r="F272" s="114"/>
    </row>
    <row r="273" spans="1:6" ht="19.5" customHeight="1">
      <c r="A273" s="205" t="s">
        <v>131</v>
      </c>
      <c r="B273" s="182">
        <v>800</v>
      </c>
      <c r="C273" s="193"/>
      <c r="D273" s="249"/>
      <c r="E273" s="246"/>
      <c r="F273" s="114"/>
    </row>
    <row r="274" spans="1:6" ht="19.5" customHeight="1">
      <c r="A274" s="205" t="s">
        <v>251</v>
      </c>
      <c r="B274" s="182">
        <v>2400</v>
      </c>
      <c r="C274" s="193"/>
      <c r="D274" s="249"/>
      <c r="E274" s="246"/>
      <c r="F274" s="114"/>
    </row>
    <row r="275" spans="1:6" ht="19.5" customHeight="1">
      <c r="A275" s="205" t="s">
        <v>252</v>
      </c>
      <c r="B275" s="182">
        <v>2400</v>
      </c>
      <c r="C275" s="193"/>
      <c r="D275" s="249"/>
      <c r="E275" s="246"/>
      <c r="F275" s="114"/>
    </row>
    <row r="276" spans="1:6" ht="19.5" customHeight="1">
      <c r="A276" s="205" t="s">
        <v>239</v>
      </c>
      <c r="B276" s="182">
        <v>400</v>
      </c>
      <c r="C276" s="193"/>
      <c r="D276" s="249"/>
      <c r="E276" s="246"/>
      <c r="F276" s="114"/>
    </row>
    <row r="277" spans="1:6" ht="19.5" customHeight="1">
      <c r="A277" s="205" t="s">
        <v>240</v>
      </c>
      <c r="B277" s="182">
        <v>400</v>
      </c>
      <c r="C277" s="193"/>
      <c r="D277" s="249"/>
      <c r="E277" s="246"/>
      <c r="F277" s="114"/>
    </row>
    <row r="278" spans="1:6" ht="19.5" customHeight="1">
      <c r="A278" s="205" t="s">
        <v>241</v>
      </c>
      <c r="B278" s="182">
        <v>400</v>
      </c>
      <c r="C278" s="193"/>
      <c r="D278" s="249"/>
      <c r="E278" s="246"/>
      <c r="F278" s="114"/>
    </row>
    <row r="279" spans="1:6" ht="19.5" customHeight="1">
      <c r="A279" s="205" t="s">
        <v>250</v>
      </c>
      <c r="B279" s="182">
        <v>1500</v>
      </c>
      <c r="C279" s="193">
        <v>2390</v>
      </c>
      <c r="D279" s="249"/>
      <c r="E279" s="246"/>
      <c r="F279" s="114"/>
    </row>
    <row r="280" spans="1:6" ht="15.75" thickBot="1">
      <c r="A280" s="204"/>
      <c r="B280" s="182"/>
      <c r="C280" s="193"/>
      <c r="D280" s="249"/>
      <c r="E280" s="246"/>
      <c r="F280" s="114"/>
    </row>
    <row r="281" spans="1:6" ht="15.75" thickBot="1">
      <c r="A281" s="91" t="s">
        <v>32</v>
      </c>
      <c r="B281" s="266">
        <f>SUM(B263:B280)</f>
        <v>34450</v>
      </c>
      <c r="C281" s="139">
        <f>SUM(C263:C280)</f>
        <v>10540.01</v>
      </c>
      <c r="D281" s="250"/>
      <c r="E281" s="114"/>
      <c r="F281" s="114"/>
    </row>
    <row r="283" ht="13.5" thickBot="1"/>
    <row r="284" spans="1:7" ht="17.25" customHeight="1" thickBot="1">
      <c r="A284" s="566" t="s">
        <v>60</v>
      </c>
      <c r="B284" s="567"/>
      <c r="C284" s="567"/>
      <c r="D284" s="568"/>
      <c r="E284" s="251"/>
      <c r="F284" s="251"/>
      <c r="G284" s="223"/>
    </row>
    <row r="285" spans="1:7" ht="15">
      <c r="A285" s="569" t="s">
        <v>61</v>
      </c>
      <c r="B285" s="570"/>
      <c r="C285" s="185" t="s">
        <v>152</v>
      </c>
      <c r="D285" s="185" t="s">
        <v>144</v>
      </c>
      <c r="E285" s="252"/>
      <c r="F285" s="208"/>
      <c r="G285" s="208"/>
    </row>
    <row r="286" spans="1:7" ht="23.25" customHeight="1">
      <c r="A286" s="503" t="s">
        <v>227</v>
      </c>
      <c r="B286" s="504"/>
      <c r="C286" s="182">
        <v>3600</v>
      </c>
      <c r="D286" s="193">
        <v>1694</v>
      </c>
      <c r="E286" s="253"/>
      <c r="F286" s="246"/>
      <c r="G286" s="114"/>
    </row>
    <row r="287" spans="1:7" ht="23.25" customHeight="1">
      <c r="A287" s="503" t="s">
        <v>228</v>
      </c>
      <c r="B287" s="504"/>
      <c r="C287" s="182">
        <v>3600</v>
      </c>
      <c r="D287" s="193">
        <v>1694</v>
      </c>
      <c r="E287" s="253"/>
      <c r="F287" s="246"/>
      <c r="G287" s="114"/>
    </row>
    <row r="288" spans="1:7" ht="23.25" customHeight="1">
      <c r="A288" s="503" t="s">
        <v>229</v>
      </c>
      <c r="B288" s="504"/>
      <c r="C288" s="182">
        <v>3600</v>
      </c>
      <c r="D288" s="193">
        <v>2090</v>
      </c>
      <c r="E288" s="253"/>
      <c r="F288" s="246"/>
      <c r="G288" s="114"/>
    </row>
    <row r="289" spans="1:7" ht="23.25" customHeight="1">
      <c r="A289" s="503" t="s">
        <v>221</v>
      </c>
      <c r="B289" s="504"/>
      <c r="C289" s="182">
        <v>3600</v>
      </c>
      <c r="D289" s="193">
        <v>680</v>
      </c>
      <c r="E289" s="253"/>
      <c r="F289" s="246"/>
      <c r="G289" s="114"/>
    </row>
    <row r="290" spans="1:7" ht="23.25" customHeight="1">
      <c r="A290" s="503" t="s">
        <v>209</v>
      </c>
      <c r="B290" s="504"/>
      <c r="C290" s="182">
        <v>3600</v>
      </c>
      <c r="D290" s="193">
        <v>2238.5</v>
      </c>
      <c r="E290" s="253"/>
      <c r="F290" s="246"/>
      <c r="G290" s="114"/>
    </row>
    <row r="291" spans="1:7" ht="23.25" customHeight="1">
      <c r="A291" s="503" t="s">
        <v>226</v>
      </c>
      <c r="B291" s="504"/>
      <c r="C291" s="182">
        <v>1875</v>
      </c>
      <c r="D291" s="193">
        <f>508.2</f>
        <v>508.2</v>
      </c>
      <c r="E291" s="253"/>
      <c r="F291" s="246"/>
      <c r="G291" s="114"/>
    </row>
    <row r="292" spans="1:7" ht="23.25" customHeight="1">
      <c r="A292" s="428" t="s">
        <v>197</v>
      </c>
      <c r="B292" s="429"/>
      <c r="C292" s="182">
        <v>500</v>
      </c>
      <c r="D292" s="193">
        <v>363</v>
      </c>
      <c r="E292" s="253"/>
      <c r="F292" s="246"/>
      <c r="G292" s="114"/>
    </row>
    <row r="293" spans="1:7" ht="23.25" customHeight="1">
      <c r="A293" s="428" t="s">
        <v>198</v>
      </c>
      <c r="B293" s="429"/>
      <c r="C293" s="182">
        <v>500</v>
      </c>
      <c r="D293" s="193">
        <v>363</v>
      </c>
      <c r="E293" s="253"/>
      <c r="F293" s="246"/>
      <c r="G293" s="114"/>
    </row>
    <row r="294" spans="1:7" ht="19.5" customHeight="1">
      <c r="A294" s="428" t="s">
        <v>238</v>
      </c>
      <c r="B294" s="429"/>
      <c r="C294" s="182">
        <v>500</v>
      </c>
      <c r="D294" s="193">
        <v>363</v>
      </c>
      <c r="E294" s="253"/>
      <c r="F294" s="246"/>
      <c r="G294" s="114"/>
    </row>
    <row r="295" spans="1:7" ht="19.5" customHeight="1">
      <c r="A295" s="428" t="s">
        <v>251</v>
      </c>
      <c r="B295" s="429"/>
      <c r="C295" s="182">
        <v>1800</v>
      </c>
      <c r="D295" s="193"/>
      <c r="E295" s="253"/>
      <c r="F295" s="246"/>
      <c r="G295" s="114"/>
    </row>
    <row r="296" spans="1:7" ht="19.5" customHeight="1">
      <c r="A296" s="428" t="s">
        <v>252</v>
      </c>
      <c r="B296" s="429"/>
      <c r="C296" s="182">
        <v>1800</v>
      </c>
      <c r="D296" s="193"/>
      <c r="E296" s="253"/>
      <c r="F296" s="246"/>
      <c r="G296" s="114"/>
    </row>
    <row r="297" spans="1:7" ht="19.5" customHeight="1">
      <c r="A297" s="505" t="s">
        <v>193</v>
      </c>
      <c r="B297" s="506"/>
      <c r="C297" s="182">
        <v>2700</v>
      </c>
      <c r="D297" s="193">
        <v>3533.2</v>
      </c>
      <c r="E297" s="253"/>
      <c r="F297" s="246"/>
      <c r="G297" s="114"/>
    </row>
    <row r="298" spans="1:7" ht="19.5" customHeight="1">
      <c r="A298" s="503" t="s">
        <v>182</v>
      </c>
      <c r="B298" s="504"/>
      <c r="C298" s="182">
        <v>2700</v>
      </c>
      <c r="D298" s="193"/>
      <c r="E298" s="253"/>
      <c r="F298" s="246"/>
      <c r="G298" s="114"/>
    </row>
    <row r="299" spans="1:7" ht="19.5" customHeight="1">
      <c r="A299" s="503" t="s">
        <v>184</v>
      </c>
      <c r="B299" s="504"/>
      <c r="C299" s="182">
        <v>1800</v>
      </c>
      <c r="D299" s="193"/>
      <c r="E299" s="253"/>
      <c r="F299" s="246"/>
      <c r="G299" s="114"/>
    </row>
    <row r="300" spans="1:7" ht="19.5" customHeight="1">
      <c r="A300" s="503" t="s">
        <v>239</v>
      </c>
      <c r="B300" s="504"/>
      <c r="C300" s="182">
        <v>900</v>
      </c>
      <c r="D300" s="193">
        <v>968</v>
      </c>
      <c r="E300" s="253"/>
      <c r="F300" s="246"/>
      <c r="G300" s="114"/>
    </row>
    <row r="301" spans="1:7" ht="19.5" customHeight="1">
      <c r="A301" s="503" t="s">
        <v>240</v>
      </c>
      <c r="B301" s="504"/>
      <c r="C301" s="182">
        <v>900</v>
      </c>
      <c r="D301" s="193"/>
      <c r="E301" s="253"/>
      <c r="F301" s="246"/>
      <c r="G301" s="114"/>
    </row>
    <row r="302" spans="1:7" ht="19.5" customHeight="1">
      <c r="A302" s="503" t="s">
        <v>241</v>
      </c>
      <c r="B302" s="504"/>
      <c r="C302" s="182">
        <v>900</v>
      </c>
      <c r="D302" s="193"/>
      <c r="E302" s="253"/>
      <c r="F302" s="246"/>
      <c r="G302" s="114"/>
    </row>
    <row r="303" spans="1:7" ht="14.25">
      <c r="A303" s="503"/>
      <c r="B303" s="504"/>
      <c r="C303" s="182"/>
      <c r="D303" s="83"/>
      <c r="E303" s="253"/>
      <c r="F303" s="246"/>
      <c r="G303" s="246"/>
    </row>
    <row r="304" spans="1:7" ht="15.75" thickBot="1">
      <c r="A304" s="144" t="s">
        <v>44</v>
      </c>
      <c r="B304" s="145"/>
      <c r="C304" s="270">
        <f>SUM(C286:C303)</f>
        <v>34875</v>
      </c>
      <c r="D304" s="146">
        <f>SUM(D286:D303)</f>
        <v>14494.900000000001</v>
      </c>
      <c r="E304" s="254"/>
      <c r="F304" s="114"/>
      <c r="G304" s="114"/>
    </row>
    <row r="305" spans="5:7" ht="12.75">
      <c r="E305" s="223"/>
      <c r="F305" s="223"/>
      <c r="G305" s="223"/>
    </row>
    <row r="306" ht="13.5" thickBot="1"/>
    <row r="307" spans="1:6" ht="15.75" thickBot="1">
      <c r="A307" s="425" t="s">
        <v>62</v>
      </c>
      <c r="B307" s="426"/>
      <c r="C307" s="426"/>
      <c r="D307" s="427"/>
      <c r="E307" s="140"/>
      <c r="F307" s="223"/>
    </row>
    <row r="308" spans="1:6" ht="15">
      <c r="A308" s="507" t="s">
        <v>63</v>
      </c>
      <c r="B308" s="508"/>
      <c r="C308" s="260" t="s">
        <v>152</v>
      </c>
      <c r="D308" s="143" t="s">
        <v>144</v>
      </c>
      <c r="E308" s="255"/>
      <c r="F308" s="256"/>
    </row>
    <row r="309" spans="1:6" ht="28.5" customHeight="1">
      <c r="A309" s="470" t="s">
        <v>64</v>
      </c>
      <c r="B309" s="471"/>
      <c r="C309" s="182">
        <v>3500</v>
      </c>
      <c r="D309" s="193">
        <v>3460.6</v>
      </c>
      <c r="E309" s="257"/>
      <c r="F309" s="114"/>
    </row>
    <row r="310" spans="1:6" ht="15" thickBot="1">
      <c r="A310" s="501"/>
      <c r="B310" s="502"/>
      <c r="C310" s="182"/>
      <c r="D310" s="83"/>
      <c r="E310" s="257"/>
      <c r="F310" s="246"/>
    </row>
    <row r="311" spans="1:6" ht="15.75" thickBot="1">
      <c r="A311" s="91" t="s">
        <v>56</v>
      </c>
      <c r="B311" s="142"/>
      <c r="C311" s="266">
        <f>SUM(C309:C310)</f>
        <v>3500</v>
      </c>
      <c r="D311" s="139">
        <f>SUM(D309:D310)</f>
        <v>3460.6</v>
      </c>
      <c r="E311" s="227"/>
      <c r="F311" s="114"/>
    </row>
    <row r="312" spans="1:6" ht="14.25">
      <c r="A312" s="79"/>
      <c r="B312" s="79"/>
      <c r="C312" s="79"/>
      <c r="D312" s="79"/>
      <c r="E312" s="254"/>
      <c r="F312" s="223"/>
    </row>
    <row r="313" spans="1:5" ht="15.75" thickBot="1">
      <c r="A313" s="147"/>
      <c r="B313" s="148"/>
      <c r="C313" s="148"/>
      <c r="D313" s="149"/>
      <c r="E313" s="150"/>
    </row>
    <row r="314" spans="1:5" ht="15.75" thickBot="1">
      <c r="A314" s="498" t="s">
        <v>127</v>
      </c>
      <c r="B314" s="499"/>
      <c r="C314" s="499"/>
      <c r="D314" s="499"/>
      <c r="E314" s="364"/>
    </row>
    <row r="315" spans="1:5" ht="15" thickBot="1">
      <c r="A315" s="500" t="s">
        <v>159</v>
      </c>
      <c r="B315" s="426"/>
      <c r="C315" s="426"/>
      <c r="D315" s="426"/>
      <c r="E315" s="365"/>
    </row>
    <row r="316" spans="1:6" ht="15">
      <c r="A316" s="496" t="s">
        <v>29</v>
      </c>
      <c r="B316" s="497"/>
      <c r="C316" s="185" t="s">
        <v>152</v>
      </c>
      <c r="D316" s="143" t="s">
        <v>144</v>
      </c>
      <c r="E316" s="207"/>
      <c r="F316" s="208"/>
    </row>
    <row r="317" spans="1:6" ht="19.5" customHeight="1">
      <c r="A317" s="470" t="s">
        <v>157</v>
      </c>
      <c r="B317" s="471"/>
      <c r="C317" s="182">
        <v>68400</v>
      </c>
      <c r="D317" s="193">
        <f>80012.69-18705.12</f>
        <v>61307.57000000001</v>
      </c>
      <c r="E317" s="258"/>
      <c r="F317" s="114"/>
    </row>
    <row r="318" spans="1:6" ht="19.5" customHeight="1">
      <c r="A318" s="470" t="s">
        <v>65</v>
      </c>
      <c r="B318" s="471"/>
      <c r="C318" s="182">
        <v>3000</v>
      </c>
      <c r="D318" s="193">
        <v>400</v>
      </c>
      <c r="E318" s="258"/>
      <c r="F318" s="114"/>
    </row>
    <row r="319" spans="1:6" ht="19.5" customHeight="1">
      <c r="A319" s="470" t="s">
        <v>66</v>
      </c>
      <c r="B319" s="471"/>
      <c r="C319" s="182">
        <v>10000</v>
      </c>
      <c r="D319" s="193">
        <v>7780</v>
      </c>
      <c r="E319" s="258"/>
      <c r="F319" s="114"/>
    </row>
    <row r="320" spans="1:6" ht="19.5" customHeight="1">
      <c r="A320" s="470" t="s">
        <v>67</v>
      </c>
      <c r="B320" s="471"/>
      <c r="C320" s="182">
        <v>1600</v>
      </c>
      <c r="D320" s="193">
        <f>2249.25-736.29</f>
        <v>1512.96</v>
      </c>
      <c r="E320" s="258"/>
      <c r="F320" s="114"/>
    </row>
    <row r="321" spans="1:6" ht="19.5" customHeight="1">
      <c r="A321" s="470" t="s">
        <v>68</v>
      </c>
      <c r="B321" s="471"/>
      <c r="C321" s="182">
        <v>4400</v>
      </c>
      <c r="D321" s="193">
        <f>5227.92-1148.78</f>
        <v>4079.1400000000003</v>
      </c>
      <c r="E321" s="258"/>
      <c r="F321" s="114"/>
    </row>
    <row r="322" spans="1:6" ht="19.5" customHeight="1">
      <c r="A322" s="470" t="s">
        <v>69</v>
      </c>
      <c r="B322" s="471"/>
      <c r="C322" s="182">
        <v>11500</v>
      </c>
      <c r="D322" s="193">
        <v>8039.64</v>
      </c>
      <c r="E322" s="258"/>
      <c r="F322" s="114"/>
    </row>
    <row r="323" spans="1:6" ht="19.5" customHeight="1">
      <c r="A323" s="470" t="s">
        <v>70</v>
      </c>
      <c r="B323" s="471"/>
      <c r="C323" s="182">
        <v>2000</v>
      </c>
      <c r="D323" s="193">
        <f>339.75</f>
        <v>339.75</v>
      </c>
      <c r="E323" s="258"/>
      <c r="F323" s="114"/>
    </row>
    <row r="324" spans="1:6" ht="19.5" customHeight="1">
      <c r="A324" s="470" t="s">
        <v>71</v>
      </c>
      <c r="B324" s="471"/>
      <c r="C324" s="182">
        <v>10000</v>
      </c>
      <c r="D324" s="193">
        <f>7560.36-154.74</f>
        <v>7405.62</v>
      </c>
      <c r="E324" s="258"/>
      <c r="F324" s="114"/>
    </row>
    <row r="325" spans="1:6" ht="19.5" customHeight="1">
      <c r="A325" s="470" t="s">
        <v>72</v>
      </c>
      <c r="B325" s="471"/>
      <c r="C325" s="182">
        <v>4000</v>
      </c>
      <c r="D325" s="193">
        <f>401.86+310.89+570.93+327.51</f>
        <v>1611.1899999999998</v>
      </c>
      <c r="E325" s="258"/>
      <c r="F325" s="114"/>
    </row>
    <row r="326" spans="1:6" ht="19.5" customHeight="1">
      <c r="A326" s="470" t="s">
        <v>73</v>
      </c>
      <c r="B326" s="471"/>
      <c r="C326" s="182">
        <v>588</v>
      </c>
      <c r="D326" s="193">
        <v>847.38</v>
      </c>
      <c r="E326" s="258"/>
      <c r="F326" s="114"/>
    </row>
    <row r="327" spans="1:6" ht="15" thickBot="1">
      <c r="A327" s="470"/>
      <c r="B327" s="471"/>
      <c r="C327" s="182"/>
      <c r="D327" s="83"/>
      <c r="E327" s="258"/>
      <c r="F327" s="246"/>
    </row>
    <row r="328" spans="1:6" ht="15.75" thickBot="1">
      <c r="A328" s="91" t="s">
        <v>44</v>
      </c>
      <c r="B328" s="142"/>
      <c r="C328" s="266">
        <f>SUM(C317:C327)</f>
        <v>115488</v>
      </c>
      <c r="D328" s="139">
        <f>SUM(D317:D327)</f>
        <v>93323.25000000001</v>
      </c>
      <c r="E328" s="259"/>
      <c r="F328" s="114"/>
    </row>
    <row r="330" ht="13.5" thickBot="1"/>
    <row r="331" spans="1:6" ht="13.5" thickBot="1">
      <c r="A331" s="472" t="s">
        <v>74</v>
      </c>
      <c r="B331" s="426"/>
      <c r="C331" s="426"/>
      <c r="D331" s="426"/>
      <c r="E331" s="261" t="s">
        <v>152</v>
      </c>
      <c r="F331" s="186" t="s">
        <v>144</v>
      </c>
    </row>
    <row r="332" spans="1:6" ht="15">
      <c r="A332" s="473" t="s">
        <v>75</v>
      </c>
      <c r="B332" s="474"/>
      <c r="C332" s="474"/>
      <c r="D332" s="475"/>
      <c r="E332" s="262">
        <f>C258</f>
        <v>9300</v>
      </c>
      <c r="F332" s="377">
        <f>D258</f>
        <v>309.64</v>
      </c>
    </row>
    <row r="333" spans="1:6" ht="15">
      <c r="A333" s="433" t="s">
        <v>76</v>
      </c>
      <c r="B333" s="434"/>
      <c r="C333" s="434"/>
      <c r="D333" s="435"/>
      <c r="E333" s="263">
        <f>B281</f>
        <v>34450</v>
      </c>
      <c r="F333" s="378">
        <f>C281</f>
        <v>10540.01</v>
      </c>
    </row>
    <row r="334" spans="1:6" ht="15">
      <c r="A334" s="433" t="s">
        <v>60</v>
      </c>
      <c r="B334" s="434"/>
      <c r="C334" s="434"/>
      <c r="D334" s="435"/>
      <c r="E334" s="263">
        <f>C304</f>
        <v>34875</v>
      </c>
      <c r="F334" s="378">
        <f>D304</f>
        <v>14494.900000000001</v>
      </c>
    </row>
    <row r="335" spans="1:6" ht="15">
      <c r="A335" s="433" t="s">
        <v>77</v>
      </c>
      <c r="B335" s="434"/>
      <c r="C335" s="434"/>
      <c r="D335" s="435"/>
      <c r="E335" s="263">
        <f>C311</f>
        <v>3500</v>
      </c>
      <c r="F335" s="378">
        <f>D311</f>
        <v>3460.6</v>
      </c>
    </row>
    <row r="336" spans="1:6" ht="15.75" thickBot="1">
      <c r="A336" s="476" t="s">
        <v>78</v>
      </c>
      <c r="B336" s="477"/>
      <c r="C336" s="477"/>
      <c r="D336" s="478"/>
      <c r="E336" s="264">
        <f>C328</f>
        <v>115488</v>
      </c>
      <c r="F336" s="379">
        <f>D328</f>
        <v>93323.25000000001</v>
      </c>
    </row>
    <row r="337" spans="1:6" ht="15.75" thickBot="1">
      <c r="A337" s="479" t="s">
        <v>74</v>
      </c>
      <c r="B337" s="480"/>
      <c r="C337" s="480"/>
      <c r="D337" s="481"/>
      <c r="E337" s="152">
        <f>SUM(E332:E336)</f>
        <v>197613</v>
      </c>
      <c r="F337" s="152">
        <f>SUM(F332:F336)</f>
        <v>122128.40000000002</v>
      </c>
    </row>
    <row r="340" ht="13.5" thickBot="1"/>
    <row r="341" spans="1:12" ht="18.75" thickBot="1">
      <c r="A341" s="482" t="s">
        <v>79</v>
      </c>
      <c r="B341" s="483"/>
      <c r="C341" s="483"/>
      <c r="D341" s="483"/>
      <c r="E341" s="483"/>
      <c r="F341" s="483"/>
      <c r="G341" s="483"/>
      <c r="H341" s="483"/>
      <c r="I341" s="483"/>
      <c r="J341" s="483"/>
      <c r="K341" s="483"/>
      <c r="L341" s="484"/>
    </row>
    <row r="342" spans="1:12" ht="13.5" thickBot="1">
      <c r="A342" s="153"/>
      <c r="B342" s="153"/>
      <c r="C342" s="153"/>
      <c r="D342" s="153"/>
      <c r="E342" s="153"/>
      <c r="F342" s="153"/>
      <c r="G342" s="154"/>
      <c r="H342" s="153"/>
      <c r="I342" s="153"/>
      <c r="J342" s="153"/>
      <c r="K342" s="153"/>
      <c r="L342" s="153"/>
    </row>
    <row r="343" spans="1:12" ht="16.5" thickBot="1">
      <c r="A343" s="392" t="s">
        <v>175</v>
      </c>
      <c r="B343" s="393" t="s">
        <v>152</v>
      </c>
      <c r="C343" s="394" t="s">
        <v>144</v>
      </c>
      <c r="D343" s="77"/>
      <c r="E343" s="77"/>
      <c r="F343" s="77"/>
      <c r="G343" s="155"/>
      <c r="H343" s="77"/>
      <c r="I343" s="77"/>
      <c r="J343" s="77"/>
      <c r="K343" s="77"/>
      <c r="L343" s="77"/>
    </row>
    <row r="344" spans="1:12" ht="15.75">
      <c r="A344" s="389" t="s">
        <v>80</v>
      </c>
      <c r="B344" s="390">
        <f>B31</f>
        <v>791921.49</v>
      </c>
      <c r="C344" s="391">
        <f>C31</f>
        <v>813844.69</v>
      </c>
      <c r="D344" s="153"/>
      <c r="E344" s="153"/>
      <c r="F344" s="153"/>
      <c r="G344" s="154"/>
      <c r="H344" s="153"/>
      <c r="I344" s="153"/>
      <c r="J344" s="153"/>
      <c r="K344" s="153"/>
      <c r="L344" s="77"/>
    </row>
    <row r="345" spans="1:12" ht="36.75" customHeight="1">
      <c r="A345" s="381" t="s">
        <v>81</v>
      </c>
      <c r="B345" s="387">
        <f>D144</f>
        <v>505500</v>
      </c>
      <c r="C345" s="384">
        <f>G144</f>
        <v>334614.22</v>
      </c>
      <c r="D345" s="153"/>
      <c r="E345" s="153"/>
      <c r="F345" s="153"/>
      <c r="G345" s="154"/>
      <c r="H345" s="153"/>
      <c r="I345" s="153"/>
      <c r="J345" s="153"/>
      <c r="K345" s="153"/>
      <c r="L345" s="77"/>
    </row>
    <row r="346" spans="1:12" ht="26.25" customHeight="1">
      <c r="A346" s="381" t="s">
        <v>82</v>
      </c>
      <c r="B346" s="387">
        <f>D241</f>
        <v>401455</v>
      </c>
      <c r="C346" s="384">
        <f>E241</f>
        <v>85095.01</v>
      </c>
      <c r="D346" s="153"/>
      <c r="E346" s="153"/>
      <c r="F346" s="153"/>
      <c r="G346" s="154"/>
      <c r="H346" s="153"/>
      <c r="I346" s="153"/>
      <c r="J346" s="153"/>
      <c r="K346" s="153"/>
      <c r="L346" s="77"/>
    </row>
    <row r="347" spans="1:12" ht="23.25" customHeight="1" thickBot="1">
      <c r="A347" s="382" t="s">
        <v>7</v>
      </c>
      <c r="B347" s="388">
        <f>E337</f>
        <v>197613</v>
      </c>
      <c r="C347" s="385">
        <f>F337</f>
        <v>122128.40000000002</v>
      </c>
      <c r="D347" s="153"/>
      <c r="E347" s="153"/>
      <c r="F347" s="153"/>
      <c r="G347" s="154"/>
      <c r="H347" s="153"/>
      <c r="I347" s="153"/>
      <c r="J347" s="153"/>
      <c r="K347" s="153"/>
      <c r="L347" s="77"/>
    </row>
    <row r="348" spans="1:12" ht="16.5" thickBot="1">
      <c r="A348" s="383" t="s">
        <v>83</v>
      </c>
      <c r="B348" s="267">
        <f>SUM(B344:B347)</f>
        <v>1896489.49</v>
      </c>
      <c r="C348" s="386">
        <f>SUM(C344:C347)</f>
        <v>1355682.3199999998</v>
      </c>
      <c r="D348" s="156"/>
      <c r="E348" s="156"/>
      <c r="F348" s="156"/>
      <c r="G348" s="157"/>
      <c r="H348" s="156"/>
      <c r="I348" s="156"/>
      <c r="J348" s="156"/>
      <c r="K348" s="156"/>
      <c r="L348" s="158"/>
    </row>
    <row r="349" spans="1:12" ht="15">
      <c r="A349" s="153"/>
      <c r="B349" s="159"/>
      <c r="C349" s="153"/>
      <c r="D349" s="153"/>
      <c r="E349" s="153"/>
      <c r="F349" s="153"/>
      <c r="G349" s="154"/>
      <c r="H349" s="153"/>
      <c r="I349" s="153"/>
      <c r="J349" s="153"/>
      <c r="K349" s="153"/>
      <c r="L349" s="77"/>
    </row>
    <row r="350" spans="1:12" ht="15">
      <c r="A350" s="156"/>
      <c r="B350" s="156"/>
      <c r="C350" s="156"/>
      <c r="D350" s="156"/>
      <c r="E350" s="156"/>
      <c r="F350" s="156"/>
      <c r="G350" s="157"/>
      <c r="H350" s="156"/>
      <c r="I350" s="156"/>
      <c r="J350" s="153"/>
      <c r="K350" s="153"/>
      <c r="L350" s="77"/>
    </row>
    <row r="351" spans="1:12" ht="15.75" thickBot="1">
      <c r="A351" s="485"/>
      <c r="B351" s="486"/>
      <c r="C351" s="486"/>
      <c r="D351" s="486"/>
      <c r="E351" s="486"/>
      <c r="F351" s="153"/>
      <c r="G351" s="154"/>
      <c r="H351" s="153"/>
      <c r="I351" s="153"/>
      <c r="J351" s="153"/>
      <c r="K351" s="153"/>
      <c r="L351" s="77"/>
    </row>
    <row r="352" spans="1:12" ht="15.75" thickBot="1">
      <c r="A352" s="160"/>
      <c r="B352" s="127"/>
      <c r="C352" s="127"/>
      <c r="D352" s="153"/>
      <c r="E352" s="153"/>
      <c r="F352" s="153"/>
      <c r="G352" s="154"/>
      <c r="H352" s="153"/>
      <c r="I352" s="194" t="s">
        <v>170</v>
      </c>
      <c r="J352" s="194" t="s">
        <v>145</v>
      </c>
      <c r="K352" s="153"/>
      <c r="L352" s="77"/>
    </row>
    <row r="353" spans="1:12" ht="18">
      <c r="A353" s="79"/>
      <c r="B353" s="79"/>
      <c r="C353" s="79"/>
      <c r="D353" s="367"/>
      <c r="E353" s="368"/>
      <c r="F353" s="368"/>
      <c r="G353" s="368"/>
      <c r="H353" s="368"/>
      <c r="I353" s="494">
        <f>B348</f>
        <v>1896489.49</v>
      </c>
      <c r="J353" s="487">
        <f>C348</f>
        <v>1355682.3199999998</v>
      </c>
      <c r="K353" s="79"/>
      <c r="L353" s="77"/>
    </row>
    <row r="354" spans="1:12" ht="18.75" thickBot="1">
      <c r="A354" s="153"/>
      <c r="B354" s="153"/>
      <c r="C354" s="153"/>
      <c r="D354" s="369" t="s">
        <v>79</v>
      </c>
      <c r="E354" s="370"/>
      <c r="F354" s="370"/>
      <c r="G354" s="370"/>
      <c r="H354" s="366"/>
      <c r="I354" s="495"/>
      <c r="J354" s="488"/>
      <c r="K354" s="153"/>
      <c r="L354" s="77"/>
    </row>
    <row r="355" spans="1:12" ht="18">
      <c r="A355" s="127"/>
      <c r="B355" s="127"/>
      <c r="C355" s="127"/>
      <c r="D355" s="161"/>
      <c r="E355" s="68"/>
      <c r="F355" s="68"/>
      <c r="G355" s="68"/>
      <c r="H355" s="162"/>
      <c r="I355" s="68"/>
      <c r="J355" s="127"/>
      <c r="K355" s="127"/>
      <c r="L355" s="84"/>
    </row>
    <row r="356" spans="1:12" ht="15">
      <c r="A356" s="163"/>
      <c r="B356" s="164"/>
      <c r="C356" s="127"/>
      <c r="D356" s="127"/>
      <c r="E356" s="127"/>
      <c r="F356" s="127"/>
      <c r="G356" s="126"/>
      <c r="H356" s="127"/>
      <c r="I356" s="127"/>
      <c r="J356" s="127"/>
      <c r="K356" s="127"/>
      <c r="L356" s="127"/>
    </row>
    <row r="357" spans="1:12" ht="15.75" thickBot="1">
      <c r="A357" s="163"/>
      <c r="B357" s="164"/>
      <c r="C357" s="127"/>
      <c r="D357" s="127"/>
      <c r="E357" s="127"/>
      <c r="F357" s="127"/>
      <c r="G357" s="126"/>
      <c r="H357" s="127"/>
      <c r="I357" s="127"/>
      <c r="J357" s="127"/>
      <c r="K357" s="127"/>
      <c r="L357" s="127"/>
    </row>
    <row r="358" spans="1:12" ht="18.75" thickBot="1">
      <c r="A358" s="489" t="s">
        <v>84</v>
      </c>
      <c r="B358" s="490"/>
      <c r="C358" s="490"/>
      <c r="D358" s="490"/>
      <c r="E358" s="490"/>
      <c r="F358" s="490"/>
      <c r="G358" s="490"/>
      <c r="H358" s="490"/>
      <c r="I358" s="490"/>
      <c r="J358" s="490"/>
      <c r="K358" s="490"/>
      <c r="L358" s="491"/>
    </row>
    <row r="359" spans="1:12" ht="12.75">
      <c r="A359" s="165"/>
      <c r="B359" s="165"/>
      <c r="C359" s="165"/>
      <c r="D359" s="165"/>
      <c r="E359" s="165"/>
      <c r="F359" s="64"/>
      <c r="G359" s="65"/>
      <c r="H359" s="64"/>
      <c r="I359" s="64"/>
      <c r="J359" s="64"/>
      <c r="K359" s="64"/>
      <c r="L359" s="64"/>
    </row>
    <row r="360" spans="1:12" ht="13.5" thickBot="1">
      <c r="A360" s="166"/>
      <c r="B360" s="167"/>
      <c r="C360" s="167"/>
      <c r="D360" s="168"/>
      <c r="E360" s="165"/>
      <c r="F360" s="64"/>
      <c r="G360" s="65"/>
      <c r="H360" s="64"/>
      <c r="I360" s="64"/>
      <c r="J360" s="64"/>
      <c r="K360" s="64"/>
      <c r="L360" s="64"/>
    </row>
    <row r="361" spans="1:12" ht="18.75" thickBot="1">
      <c r="A361" s="467" t="s">
        <v>85</v>
      </c>
      <c r="B361" s="426"/>
      <c r="C361" s="426"/>
      <c r="D361" s="426"/>
      <c r="E361" s="371"/>
      <c r="F361" s="161"/>
      <c r="G361" s="161"/>
      <c r="H361" s="79"/>
      <c r="I361" s="79"/>
      <c r="J361" s="79"/>
      <c r="K361" s="79"/>
      <c r="L361" s="79"/>
    </row>
    <row r="362" spans="1:12" ht="15">
      <c r="A362" s="492" t="s">
        <v>86</v>
      </c>
      <c r="B362" s="493"/>
      <c r="C362" s="397" t="s">
        <v>152</v>
      </c>
      <c r="D362" s="395" t="s">
        <v>144</v>
      </c>
      <c r="E362" s="372"/>
      <c r="F362" s="373"/>
      <c r="G362" s="373"/>
      <c r="H362" s="79"/>
      <c r="I362" s="79"/>
      <c r="J362" s="79"/>
      <c r="K362" s="79"/>
      <c r="L362" s="79"/>
    </row>
    <row r="363" spans="1:12" ht="23.25" customHeight="1">
      <c r="A363" s="461" t="s">
        <v>158</v>
      </c>
      <c r="B363" s="462"/>
      <c r="C363" s="398">
        <v>30000</v>
      </c>
      <c r="D363" s="413">
        <f>12400+3000</f>
        <v>15400</v>
      </c>
      <c r="E363" s="374"/>
      <c r="F363" s="375"/>
      <c r="G363" s="375"/>
      <c r="H363" s="169"/>
      <c r="I363" s="169"/>
      <c r="J363" s="169"/>
      <c r="K363" s="169"/>
      <c r="L363" s="169"/>
    </row>
    <row r="364" spans="1:12" ht="36" customHeight="1">
      <c r="A364" s="461" t="s">
        <v>200</v>
      </c>
      <c r="B364" s="462"/>
      <c r="C364" s="398">
        <v>12000</v>
      </c>
      <c r="D364" s="413"/>
      <c r="E364" s="374"/>
      <c r="F364" s="375"/>
      <c r="G364" s="375"/>
      <c r="H364" s="169"/>
      <c r="I364" s="169"/>
      <c r="J364" s="169"/>
      <c r="K364" s="169"/>
      <c r="L364" s="169"/>
    </row>
    <row r="365" spans="1:12" ht="33" customHeight="1">
      <c r="A365" s="461" t="s">
        <v>247</v>
      </c>
      <c r="B365" s="462"/>
      <c r="C365" s="398">
        <v>5000</v>
      </c>
      <c r="D365" s="413">
        <v>7000</v>
      </c>
      <c r="E365" s="374"/>
      <c r="F365" s="313"/>
      <c r="G365" s="375"/>
      <c r="H365" s="169"/>
      <c r="I365" s="169"/>
      <c r="J365" s="169"/>
      <c r="K365" s="169"/>
      <c r="L365" s="169"/>
    </row>
    <row r="366" spans="1:12" ht="32.25" customHeight="1">
      <c r="A366" s="461" t="s">
        <v>202</v>
      </c>
      <c r="B366" s="462"/>
      <c r="C366" s="398">
        <v>6000</v>
      </c>
      <c r="D366" s="413">
        <v>1500</v>
      </c>
      <c r="E366" s="374"/>
      <c r="F366" s="375"/>
      <c r="G366" s="375"/>
      <c r="H366" s="169"/>
      <c r="I366" s="169"/>
      <c r="J366" s="169"/>
      <c r="K366" s="169"/>
      <c r="L366" s="169"/>
    </row>
    <row r="367" spans="1:12" ht="23.25" customHeight="1">
      <c r="A367" s="461" t="s">
        <v>194</v>
      </c>
      <c r="B367" s="462"/>
      <c r="C367" s="398">
        <v>5000</v>
      </c>
      <c r="D367" s="413"/>
      <c r="E367" s="374"/>
      <c r="F367" s="375"/>
      <c r="G367" s="375"/>
      <c r="H367" s="169"/>
      <c r="I367" s="169"/>
      <c r="J367" s="169"/>
      <c r="K367" s="169"/>
      <c r="L367" s="169"/>
    </row>
    <row r="368" spans="1:12" ht="23.25" customHeight="1">
      <c r="A368" s="461" t="s">
        <v>245</v>
      </c>
      <c r="B368" s="462"/>
      <c r="C368" s="398">
        <v>20000</v>
      </c>
      <c r="D368" s="413"/>
      <c r="E368" s="374"/>
      <c r="F368" s="375"/>
      <c r="G368" s="375"/>
      <c r="H368" s="169"/>
      <c r="I368" s="169"/>
      <c r="J368" s="169"/>
      <c r="K368" s="169"/>
      <c r="L368" s="169"/>
    </row>
    <row r="369" spans="1:12" ht="23.25" customHeight="1">
      <c r="A369" s="461" t="s">
        <v>246</v>
      </c>
      <c r="B369" s="462"/>
      <c r="C369" s="398">
        <v>10000</v>
      </c>
      <c r="D369" s="413">
        <v>3279.94</v>
      </c>
      <c r="E369" s="374"/>
      <c r="F369" s="375"/>
      <c r="G369" s="375"/>
      <c r="H369" s="169"/>
      <c r="I369" s="169"/>
      <c r="J369" s="169"/>
      <c r="K369" s="169"/>
      <c r="L369" s="169"/>
    </row>
    <row r="370" spans="1:12" ht="34.5" customHeight="1">
      <c r="A370" s="461" t="s">
        <v>248</v>
      </c>
      <c r="B370" s="462"/>
      <c r="C370" s="398">
        <v>190000</v>
      </c>
      <c r="D370" s="413"/>
      <c r="E370" s="374"/>
      <c r="F370" s="375"/>
      <c r="G370" s="375"/>
      <c r="H370" s="169"/>
      <c r="I370" s="169"/>
      <c r="J370" s="169"/>
      <c r="K370" s="169"/>
      <c r="L370" s="169"/>
    </row>
    <row r="371" spans="1:12" ht="23.25" customHeight="1">
      <c r="A371" s="461" t="s">
        <v>270</v>
      </c>
      <c r="B371" s="462"/>
      <c r="C371" s="398">
        <v>10000</v>
      </c>
      <c r="D371" s="413"/>
      <c r="E371" s="374"/>
      <c r="F371" s="375"/>
      <c r="G371" s="375"/>
      <c r="H371" s="169"/>
      <c r="I371" s="169"/>
      <c r="J371" s="169"/>
      <c r="K371" s="169"/>
      <c r="L371" s="169"/>
    </row>
    <row r="372" spans="1:12" ht="23.25" customHeight="1">
      <c r="A372" s="461" t="s">
        <v>172</v>
      </c>
      <c r="B372" s="462"/>
      <c r="C372" s="398">
        <v>18000</v>
      </c>
      <c r="D372" s="413"/>
      <c r="E372" s="374"/>
      <c r="F372" s="375"/>
      <c r="G372" s="375"/>
      <c r="H372" s="169"/>
      <c r="I372" s="169"/>
      <c r="J372" s="169"/>
      <c r="K372" s="169"/>
      <c r="L372" s="169"/>
    </row>
    <row r="373" spans="1:12" ht="23.25" customHeight="1">
      <c r="A373" s="461" t="s">
        <v>173</v>
      </c>
      <c r="B373" s="462"/>
      <c r="C373" s="398">
        <v>14000</v>
      </c>
      <c r="D373" s="413"/>
      <c r="E373" s="374"/>
      <c r="F373" s="375"/>
      <c r="G373" s="375"/>
      <c r="H373" s="169"/>
      <c r="I373" s="169"/>
      <c r="J373" s="169"/>
      <c r="K373" s="169"/>
      <c r="L373" s="169"/>
    </row>
    <row r="374" spans="1:12" ht="18" customHeight="1">
      <c r="A374" s="461" t="s">
        <v>171</v>
      </c>
      <c r="B374" s="462"/>
      <c r="C374" s="398">
        <v>11200</v>
      </c>
      <c r="D374" s="413">
        <f>701.29+350</f>
        <v>1051.29</v>
      </c>
      <c r="E374" s="374"/>
      <c r="F374" s="375"/>
      <c r="G374" s="375"/>
      <c r="H374" s="169"/>
      <c r="I374" s="169"/>
      <c r="J374" s="169"/>
      <c r="K374" s="169"/>
      <c r="L374" s="169"/>
    </row>
    <row r="375" spans="1:12" ht="18" customHeight="1">
      <c r="A375" s="461" t="s">
        <v>249</v>
      </c>
      <c r="B375" s="462"/>
      <c r="C375" s="398">
        <v>2000</v>
      </c>
      <c r="D375" s="413"/>
      <c r="E375" s="374"/>
      <c r="F375" s="375"/>
      <c r="G375" s="375"/>
      <c r="H375" s="169"/>
      <c r="I375" s="169"/>
      <c r="J375" s="169"/>
      <c r="K375" s="169"/>
      <c r="L375" s="169"/>
    </row>
    <row r="376" spans="1:12" ht="18" customHeight="1">
      <c r="A376" s="461" t="s">
        <v>177</v>
      </c>
      <c r="B376" s="462"/>
      <c r="C376" s="412">
        <v>2300</v>
      </c>
      <c r="D376" s="414"/>
      <c r="E376" s="374"/>
      <c r="F376" s="375"/>
      <c r="G376" s="375"/>
      <c r="H376" s="169"/>
      <c r="I376" s="169"/>
      <c r="J376" s="169"/>
      <c r="K376" s="169"/>
      <c r="L376" s="169"/>
    </row>
    <row r="377" spans="1:12" ht="17.25" customHeight="1">
      <c r="A377" s="461" t="s">
        <v>87</v>
      </c>
      <c r="B377" s="462"/>
      <c r="C377" s="399">
        <v>0</v>
      </c>
      <c r="D377" s="416">
        <f>153.73+150</f>
        <v>303.73</v>
      </c>
      <c r="E377" s="311"/>
      <c r="F377" s="312"/>
      <c r="G377" s="312"/>
      <c r="H377" s="79"/>
      <c r="I377" s="79"/>
      <c r="J377" s="79"/>
      <c r="K377" s="79"/>
      <c r="L377" s="79"/>
    </row>
    <row r="378" spans="1:12" ht="18" customHeight="1">
      <c r="A378" s="461" t="s">
        <v>269</v>
      </c>
      <c r="B378" s="462"/>
      <c r="C378" s="399">
        <v>10000</v>
      </c>
      <c r="D378" s="416"/>
      <c r="E378" s="311"/>
      <c r="F378" s="312"/>
      <c r="G378" s="312"/>
      <c r="H378" s="79"/>
      <c r="I378" s="79"/>
      <c r="J378" s="79"/>
      <c r="K378" s="79"/>
      <c r="L378" s="79"/>
    </row>
    <row r="379" spans="1:12" ht="17.25" customHeight="1">
      <c r="A379" s="461" t="s">
        <v>255</v>
      </c>
      <c r="B379" s="462"/>
      <c r="C379" s="399">
        <v>7400</v>
      </c>
      <c r="D379" s="416"/>
      <c r="E379" s="311"/>
      <c r="F379" s="312"/>
      <c r="G379" s="312"/>
      <c r="H379" s="79"/>
      <c r="I379" s="79"/>
      <c r="J379" s="79"/>
      <c r="K379" s="79"/>
      <c r="L379" s="79"/>
    </row>
    <row r="380" spans="1:12" ht="18" customHeight="1">
      <c r="A380" s="461" t="s">
        <v>265</v>
      </c>
      <c r="B380" s="462"/>
      <c r="C380" s="399">
        <v>7400</v>
      </c>
      <c r="D380" s="416">
        <f>1000+3500</f>
        <v>4500</v>
      </c>
      <c r="E380" s="311"/>
      <c r="F380" s="312"/>
      <c r="G380" s="312"/>
      <c r="H380" s="79"/>
      <c r="I380" s="79"/>
      <c r="J380" s="79"/>
      <c r="K380" s="79"/>
      <c r="L380" s="79"/>
    </row>
    <row r="381" spans="1:12" ht="15" thickBot="1">
      <c r="A381" s="468"/>
      <c r="B381" s="469"/>
      <c r="C381" s="412"/>
      <c r="D381" s="415"/>
      <c r="E381" s="311"/>
      <c r="F381" s="312"/>
      <c r="G381" s="312"/>
      <c r="H381" s="79"/>
      <c r="I381" s="79"/>
      <c r="J381" s="79"/>
      <c r="K381" s="79"/>
      <c r="L381" s="79"/>
    </row>
    <row r="382" spans="1:12" ht="15.75" thickBot="1">
      <c r="A382" s="465" t="s">
        <v>88</v>
      </c>
      <c r="B382" s="457"/>
      <c r="C382" s="152">
        <f>SUM(C363:C380)</f>
        <v>360300</v>
      </c>
      <c r="D382" s="396">
        <f>SUM(D363:D377)</f>
        <v>28534.96</v>
      </c>
      <c r="E382" s="376"/>
      <c r="F382" s="171"/>
      <c r="G382" s="171"/>
      <c r="H382" s="79"/>
      <c r="I382" s="79"/>
      <c r="J382" s="79"/>
      <c r="K382" s="79"/>
      <c r="L382" s="79"/>
    </row>
    <row r="383" spans="1:12" ht="15" thickBot="1">
      <c r="A383" s="151"/>
      <c r="B383" s="151"/>
      <c r="C383" s="151"/>
      <c r="D383" s="79"/>
      <c r="E383" s="79"/>
      <c r="F383" s="79"/>
      <c r="G383" s="138"/>
      <c r="H383" s="79"/>
      <c r="I383" s="79"/>
      <c r="J383" s="79"/>
      <c r="K383" s="79"/>
      <c r="L383" s="79"/>
    </row>
    <row r="384" spans="1:12" ht="18.75" thickBot="1">
      <c r="A384" s="467" t="s">
        <v>89</v>
      </c>
      <c r="B384" s="426"/>
      <c r="C384" s="426"/>
      <c r="D384" s="427"/>
      <c r="E384" s="161"/>
      <c r="F384" s="161"/>
      <c r="G384" s="161"/>
      <c r="H384" s="79"/>
      <c r="I384" s="79"/>
      <c r="J384" s="79"/>
      <c r="K384" s="79"/>
      <c r="L384" s="79"/>
    </row>
    <row r="385" spans="1:12" ht="15">
      <c r="A385" s="466" t="s">
        <v>90</v>
      </c>
      <c r="B385" s="462"/>
      <c r="C385" s="402" t="s">
        <v>152</v>
      </c>
      <c r="D385" s="403" t="s">
        <v>144</v>
      </c>
      <c r="E385" s="400"/>
      <c r="F385" s="400"/>
      <c r="G385" s="400"/>
      <c r="H385" s="79"/>
      <c r="I385" s="79"/>
      <c r="J385" s="79"/>
      <c r="K385" s="79"/>
      <c r="L385" s="79"/>
    </row>
    <row r="386" spans="1:12" ht="14.25">
      <c r="A386" s="463"/>
      <c r="B386" s="464"/>
      <c r="C386" s="399"/>
      <c r="D386" s="401"/>
      <c r="E386" s="302"/>
      <c r="F386" s="302"/>
      <c r="G386" s="302"/>
      <c r="H386" s="79"/>
      <c r="I386" s="79"/>
      <c r="J386" s="79"/>
      <c r="K386" s="79"/>
      <c r="L386" s="79"/>
    </row>
    <row r="387" spans="1:12" ht="15" thickBot="1">
      <c r="A387" s="454"/>
      <c r="B387" s="455"/>
      <c r="C387" s="407"/>
      <c r="D387" s="408"/>
      <c r="E387" s="344"/>
      <c r="F387" s="344"/>
      <c r="G387" s="344"/>
      <c r="H387" s="79"/>
      <c r="I387" s="79"/>
      <c r="J387" s="79"/>
      <c r="K387" s="79"/>
      <c r="L387" s="79"/>
    </row>
    <row r="388" spans="1:12" ht="31.5" customHeight="1" thickBot="1">
      <c r="A388" s="456" t="s">
        <v>91</v>
      </c>
      <c r="B388" s="457"/>
      <c r="C388" s="152">
        <f>SUM(C386:C387)</f>
        <v>0</v>
      </c>
      <c r="D388" s="417">
        <f>SUM(D386:D387)</f>
        <v>0</v>
      </c>
      <c r="E388" s="171"/>
      <c r="F388" s="171"/>
      <c r="G388" s="171"/>
      <c r="H388" s="79"/>
      <c r="I388" s="79"/>
      <c r="J388" s="79"/>
      <c r="K388" s="79"/>
      <c r="L388" s="79"/>
    </row>
    <row r="389" spans="1:12" ht="16.5" thickBot="1">
      <c r="A389" s="170"/>
      <c r="B389" s="105"/>
      <c r="C389" s="164"/>
      <c r="D389" s="171"/>
      <c r="E389" s="171"/>
      <c r="F389" s="171"/>
      <c r="G389" s="171"/>
      <c r="H389" s="76"/>
      <c r="I389" s="76"/>
      <c r="J389" s="380" t="s">
        <v>152</v>
      </c>
      <c r="K389" s="380" t="s">
        <v>144</v>
      </c>
      <c r="L389" s="76"/>
    </row>
    <row r="390" spans="1:12" ht="17.25" thickBot="1">
      <c r="A390" s="170"/>
      <c r="B390" s="105"/>
      <c r="C390" s="164"/>
      <c r="D390" s="458" t="s">
        <v>88</v>
      </c>
      <c r="E390" s="459"/>
      <c r="F390" s="459"/>
      <c r="G390" s="459"/>
      <c r="H390" s="459"/>
      <c r="I390" s="460"/>
      <c r="J390" s="174">
        <f>C382</f>
        <v>360300</v>
      </c>
      <c r="K390" s="174">
        <f>D382</f>
        <v>28534.96</v>
      </c>
      <c r="L390" s="76"/>
    </row>
    <row r="391" spans="1:12" ht="17.25" thickBot="1">
      <c r="A391" s="170"/>
      <c r="B391" s="105"/>
      <c r="C391" s="164"/>
      <c r="D391" s="175" t="s">
        <v>89</v>
      </c>
      <c r="E391" s="172"/>
      <c r="F391" s="172"/>
      <c r="G391" s="172"/>
      <c r="H391" s="172"/>
      <c r="I391" s="173"/>
      <c r="J391" s="174">
        <f>C388</f>
        <v>0</v>
      </c>
      <c r="K391" s="174">
        <f>D388</f>
        <v>0</v>
      </c>
      <c r="L391" s="76"/>
    </row>
    <row r="392" spans="1:12" ht="17.25" thickBot="1">
      <c r="A392" s="170"/>
      <c r="B392" s="105"/>
      <c r="C392" s="164"/>
      <c r="D392" s="458" t="s">
        <v>92</v>
      </c>
      <c r="E392" s="459"/>
      <c r="F392" s="459"/>
      <c r="G392" s="459"/>
      <c r="H392" s="459"/>
      <c r="I392" s="460"/>
      <c r="J392" s="174">
        <f>I353-(C382+C388)</f>
        <v>1536189.49</v>
      </c>
      <c r="K392" s="174">
        <f>J353-(D382+D388)</f>
        <v>1327147.3599999999</v>
      </c>
      <c r="L392" s="76"/>
    </row>
    <row r="393" spans="1:12" ht="17.25" thickBot="1">
      <c r="A393" s="79"/>
      <c r="B393" s="79"/>
      <c r="C393" s="79"/>
      <c r="D393" s="458" t="s">
        <v>84</v>
      </c>
      <c r="E393" s="459"/>
      <c r="F393" s="459"/>
      <c r="G393" s="459"/>
      <c r="H393" s="459"/>
      <c r="I393" s="460"/>
      <c r="J393" s="174">
        <f>J390+J391+J392</f>
        <v>1896489.49</v>
      </c>
      <c r="K393" s="174">
        <f>K390+K391+K392</f>
        <v>1355682.3199999998</v>
      </c>
      <c r="L393" s="79"/>
    </row>
    <row r="394" spans="1:12" ht="18.75" thickBot="1">
      <c r="A394" s="153"/>
      <c r="B394" s="153"/>
      <c r="C394" s="153"/>
      <c r="D394" s="451" t="s">
        <v>93</v>
      </c>
      <c r="E394" s="452"/>
      <c r="F394" s="452"/>
      <c r="G394" s="452"/>
      <c r="H394" s="452"/>
      <c r="I394" s="453"/>
      <c r="J394" s="176">
        <f>J392/I353</f>
        <v>0.8100174022055877</v>
      </c>
      <c r="K394" s="176">
        <f>K392/J353</f>
        <v>0.9789515880092027</v>
      </c>
      <c r="L394" s="153"/>
    </row>
  </sheetData>
  <sheetProtection/>
  <mergeCells count="189">
    <mergeCell ref="A230:B230"/>
    <mergeCell ref="A261:C261"/>
    <mergeCell ref="A284:D284"/>
    <mergeCell ref="A285:B285"/>
    <mergeCell ref="A223:B223"/>
    <mergeCell ref="A253:B253"/>
    <mergeCell ref="A255:B255"/>
    <mergeCell ref="A257:B257"/>
    <mergeCell ref="A239:C239"/>
    <mergeCell ref="A240:C240"/>
    <mergeCell ref="A254:B254"/>
    <mergeCell ref="A241:C241"/>
    <mergeCell ref="A247:F247"/>
    <mergeCell ref="A248:F248"/>
    <mergeCell ref="A249:F249"/>
    <mergeCell ref="A243:L243"/>
    <mergeCell ref="A250:B250"/>
    <mergeCell ref="A251:B251"/>
    <mergeCell ref="A256:B256"/>
    <mergeCell ref="A237:C237"/>
    <mergeCell ref="A238:C238"/>
    <mergeCell ref="A235:C235"/>
    <mergeCell ref="A234:C234"/>
    <mergeCell ref="F67:L67"/>
    <mergeCell ref="F50:L50"/>
    <mergeCell ref="F44:L44"/>
    <mergeCell ref="F62:L62"/>
    <mergeCell ref="F51:L51"/>
    <mergeCell ref="F52:L52"/>
    <mergeCell ref="F56:L56"/>
    <mergeCell ref="F57:L57"/>
    <mergeCell ref="A229:B229"/>
    <mergeCell ref="B1:L1"/>
    <mergeCell ref="A3:L3"/>
    <mergeCell ref="A4:L4"/>
    <mergeCell ref="A7:L7"/>
    <mergeCell ref="A32:L32"/>
    <mergeCell ref="A34:D34"/>
    <mergeCell ref="F35:L35"/>
    <mergeCell ref="F36:L36"/>
    <mergeCell ref="F37:L37"/>
    <mergeCell ref="C35:D35"/>
    <mergeCell ref="A9:L9"/>
    <mergeCell ref="A11:G11"/>
    <mergeCell ref="F39:L39"/>
    <mergeCell ref="F49:L49"/>
    <mergeCell ref="F42:L42"/>
    <mergeCell ref="F43:L43"/>
    <mergeCell ref="F45:L45"/>
    <mergeCell ref="F47:L47"/>
    <mergeCell ref="F38:L38"/>
    <mergeCell ref="F40:L40"/>
    <mergeCell ref="F41:L41"/>
    <mergeCell ref="F46:L46"/>
    <mergeCell ref="A179:B179"/>
    <mergeCell ref="A220:B220"/>
    <mergeCell ref="A221:B221"/>
    <mergeCell ref="A222:B222"/>
    <mergeCell ref="A287:B287"/>
    <mergeCell ref="A288:B288"/>
    <mergeCell ref="A286:B286"/>
    <mergeCell ref="F63:L63"/>
    <mergeCell ref="A252:B252"/>
    <mergeCell ref="A186:B186"/>
    <mergeCell ref="F162:F163"/>
    <mergeCell ref="F193:F194"/>
    <mergeCell ref="C162:C163"/>
    <mergeCell ref="D162:D163"/>
    <mergeCell ref="D193:D194"/>
    <mergeCell ref="C193:C194"/>
    <mergeCell ref="E162:E163"/>
    <mergeCell ref="A236:C236"/>
    <mergeCell ref="A188:B188"/>
    <mergeCell ref="A178:B178"/>
    <mergeCell ref="A154:B154"/>
    <mergeCell ref="A180:B180"/>
    <mergeCell ref="A187:B187"/>
    <mergeCell ref="B162:B163"/>
    <mergeCell ref="A334:D334"/>
    <mergeCell ref="A325:B325"/>
    <mergeCell ref="A290:B290"/>
    <mergeCell ref="A291:B291"/>
    <mergeCell ref="A299:B299"/>
    <mergeCell ref="A297:B297"/>
    <mergeCell ref="A300:B300"/>
    <mergeCell ref="A301:B301"/>
    <mergeCell ref="A302:B302"/>
    <mergeCell ref="A303:B303"/>
    <mergeCell ref="A298:B298"/>
    <mergeCell ref="A293:B293"/>
    <mergeCell ref="A308:B308"/>
    <mergeCell ref="A317:B317"/>
    <mergeCell ref="A292:B292"/>
    <mergeCell ref="A384:D384"/>
    <mergeCell ref="A376:B376"/>
    <mergeCell ref="A381:B381"/>
    <mergeCell ref="A371:B371"/>
    <mergeCell ref="A320:B320"/>
    <mergeCell ref="A321:B321"/>
    <mergeCell ref="A322:B322"/>
    <mergeCell ref="A323:B323"/>
    <mergeCell ref="A324:B324"/>
    <mergeCell ref="A326:B326"/>
    <mergeCell ref="A327:B327"/>
    <mergeCell ref="A331:D331"/>
    <mergeCell ref="A332:D332"/>
    <mergeCell ref="A335:D335"/>
    <mergeCell ref="A363:B363"/>
    <mergeCell ref="A336:D336"/>
    <mergeCell ref="A337:D337"/>
    <mergeCell ref="A341:L341"/>
    <mergeCell ref="A351:E351"/>
    <mergeCell ref="J353:J354"/>
    <mergeCell ref="A358:L358"/>
    <mergeCell ref="A362:B362"/>
    <mergeCell ref="A361:D361"/>
    <mergeCell ref="I353:I354"/>
    <mergeCell ref="D394:I394"/>
    <mergeCell ref="A387:B387"/>
    <mergeCell ref="A388:B388"/>
    <mergeCell ref="D392:I392"/>
    <mergeCell ref="D393:I393"/>
    <mergeCell ref="A364:B364"/>
    <mergeCell ref="A386:B386"/>
    <mergeCell ref="A382:B382"/>
    <mergeCell ref="D390:I390"/>
    <mergeCell ref="A385:B385"/>
    <mergeCell ref="A374:B374"/>
    <mergeCell ref="A365:B365"/>
    <mergeCell ref="A366:B366"/>
    <mergeCell ref="A367:B367"/>
    <mergeCell ref="A368:B368"/>
    <mergeCell ref="A370:B370"/>
    <mergeCell ref="A372:B372"/>
    <mergeCell ref="A373:B373"/>
    <mergeCell ref="A369:B369"/>
    <mergeCell ref="A375:B375"/>
    <mergeCell ref="A378:B378"/>
    <mergeCell ref="A377:B377"/>
    <mergeCell ref="A379:B379"/>
    <mergeCell ref="A380:B380"/>
    <mergeCell ref="A333:D333"/>
    <mergeCell ref="A153:B153"/>
    <mergeCell ref="A156:B156"/>
    <mergeCell ref="F66:L66"/>
    <mergeCell ref="A295:B295"/>
    <mergeCell ref="A296:B296"/>
    <mergeCell ref="E193:E194"/>
    <mergeCell ref="A228:B228"/>
    <mergeCell ref="A193:A194"/>
    <mergeCell ref="A224:B224"/>
    <mergeCell ref="A225:B225"/>
    <mergeCell ref="B193:B194"/>
    <mergeCell ref="A226:B226"/>
    <mergeCell ref="A218:B218"/>
    <mergeCell ref="A219:B219"/>
    <mergeCell ref="A227:B227"/>
    <mergeCell ref="A318:B318"/>
    <mergeCell ref="A319:B319"/>
    <mergeCell ref="A316:B316"/>
    <mergeCell ref="A314:D314"/>
    <mergeCell ref="A315:D315"/>
    <mergeCell ref="A309:B309"/>
    <mergeCell ref="A310:B310"/>
    <mergeCell ref="A289:B289"/>
    <mergeCell ref="A307:D307"/>
    <mergeCell ref="A294:B294"/>
    <mergeCell ref="F58:L58"/>
    <mergeCell ref="F59:L59"/>
    <mergeCell ref="F48:L48"/>
    <mergeCell ref="F61:L61"/>
    <mergeCell ref="F60:L60"/>
    <mergeCell ref="F53:L53"/>
    <mergeCell ref="F54:L54"/>
    <mergeCell ref="F55:L55"/>
    <mergeCell ref="A162:A163"/>
    <mergeCell ref="A157:B157"/>
    <mergeCell ref="F64:L64"/>
    <mergeCell ref="F68:L68"/>
    <mergeCell ref="A155:B155"/>
    <mergeCell ref="F65:L65"/>
    <mergeCell ref="A150:B150"/>
    <mergeCell ref="A151:B151"/>
    <mergeCell ref="A152:B152"/>
    <mergeCell ref="A146:L146"/>
    <mergeCell ref="A69:L69"/>
    <mergeCell ref="A70:L70"/>
    <mergeCell ref="A145:I145"/>
    <mergeCell ref="A185:B185"/>
  </mergeCells>
  <printOptions/>
  <pageMargins left="0.81" right="0.31" top="0.42" bottom="0.32" header="0.26" footer="0.18"/>
  <pageSetup fitToHeight="7" horizontalDpi="600" verticalDpi="600" orientation="portrait" paperSize="9" scale="45" r:id="rId1"/>
  <headerFooter alignWithMargins="0">
    <oddHeader>&amp;L08-11-2013</oddHeader>
    <oddFooter>&amp;R&amp;P of &amp;N</oddFooter>
  </headerFooter>
  <rowBreaks count="5" manualBreakCount="5">
    <brk id="68" max="11" man="1"/>
    <brk id="135" max="255" man="1"/>
    <brk id="190" max="11" man="1"/>
    <brk id="242" max="11" man="1"/>
    <brk id="3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Anti poverty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EAPN</dc:creator>
  <cp:keywords/>
  <dc:description/>
  <cp:lastModifiedBy>Coralie Flemal</cp:lastModifiedBy>
  <cp:lastPrinted>2013-11-12T11:57:40Z</cp:lastPrinted>
  <dcterms:created xsi:type="dcterms:W3CDTF">2008-07-10T11:46:21Z</dcterms:created>
  <dcterms:modified xsi:type="dcterms:W3CDTF">2014-01-27T10:44:43Z</dcterms:modified>
  <cp:category/>
  <cp:version/>
  <cp:contentType/>
  <cp:contentStatus/>
</cp:coreProperties>
</file>