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gnyte\Shared\EAPN\6. Budget and Finances\Budgets\2019\Core\"/>
    </mc:Choice>
  </mc:AlternateContent>
  <xr:revisionPtr revIDLastSave="0" documentId="13_ncr:1_{4F09C68A-1DDD-4BD1-9AF3-F150556DB57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tructures and costs" sheetId="1" r:id="rId1"/>
  </sheets>
  <definedNames>
    <definedName name="_xlnm.Print_Area" localSheetId="0">'Structures and costs'!$A$1:$G$12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D9" i="1"/>
  <c r="E9" i="1"/>
  <c r="F7" i="1"/>
  <c r="E7" i="1"/>
  <c r="G6" i="1"/>
  <c r="E6" i="1"/>
  <c r="F6" i="1"/>
  <c r="D6" i="1"/>
  <c r="C6" i="1"/>
  <c r="G5" i="1"/>
  <c r="D5" i="1"/>
  <c r="C5" i="1"/>
  <c r="B3" i="1"/>
  <c r="B2" i="1"/>
  <c r="D3" i="1"/>
  <c r="G3" i="1"/>
  <c r="F3" i="1"/>
  <c r="E3" i="1"/>
  <c r="F2" i="1"/>
  <c r="E2" i="1"/>
  <c r="F9" i="1"/>
  <c r="F8" i="1"/>
  <c r="F4" i="1"/>
  <c r="G2" i="1"/>
  <c r="D2" i="1"/>
  <c r="C2" i="1"/>
  <c r="F12" i="1" l="1"/>
  <c r="C9" i="1"/>
  <c r="B6" i="1" l="1"/>
  <c r="B5" i="1"/>
  <c r="C3" i="1" l="1"/>
  <c r="E4" i="1"/>
  <c r="G4" i="1"/>
  <c r="G12" i="1" s="1"/>
  <c r="G13" i="1" s="1"/>
  <c r="D4" i="1"/>
  <c r="G8" i="1"/>
  <c r="E8" i="1"/>
  <c r="D8" i="1"/>
  <c r="C8" i="1"/>
  <c r="D7" i="1"/>
  <c r="C7" i="1"/>
  <c r="B8" i="1"/>
  <c r="B7" i="1"/>
  <c r="B4" i="1"/>
  <c r="B12" i="1" s="1"/>
  <c r="F13" i="1" s="1"/>
  <c r="D12" i="1" l="1"/>
  <c r="D13" i="1" s="1"/>
  <c r="E12" i="1"/>
  <c r="E13" i="1" s="1"/>
  <c r="C12" i="1"/>
  <c r="C13" i="1" s="1"/>
</calcChain>
</file>

<file path=xl/sharedStrings.xml><?xml version="1.0" encoding="utf-8"?>
<sst xmlns="http://schemas.openxmlformats.org/spreadsheetml/2006/main" count="19" uniqueCount="19">
  <si>
    <t>Structure</t>
  </si>
  <si>
    <t xml:space="preserve">Actual </t>
  </si>
  <si>
    <t>Scenario 1</t>
  </si>
  <si>
    <t>Scenario 2</t>
  </si>
  <si>
    <t>Scenario 3</t>
  </si>
  <si>
    <t>Scenario 4</t>
  </si>
  <si>
    <t>General Assembly</t>
  </si>
  <si>
    <t>Executive Committee</t>
  </si>
  <si>
    <t>Bureau</t>
  </si>
  <si>
    <t>EUISG</t>
  </si>
  <si>
    <t>Membership Development Group</t>
  </si>
  <si>
    <t>PeP National Coordinators</t>
  </si>
  <si>
    <t>Comm'On</t>
  </si>
  <si>
    <t>Regional representation</t>
  </si>
  <si>
    <t>Total</t>
  </si>
  <si>
    <t>Difference</t>
  </si>
  <si>
    <t>29/05/2019 PL</t>
  </si>
  <si>
    <t>Scenario 3 bis</t>
  </si>
  <si>
    <t>Thematic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</si>
</sst>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 New"/>
      <family val="3"/>
    </font>
    <font>
      <b/>
      <sz val="11"/>
      <name val="Courier New"/>
      <family val="3"/>
    </font>
    <font>
      <sz val="11"/>
      <name val="Courier New"/>
      <family val="3"/>
    </font>
    <font>
      <b/>
      <sz val="11"/>
      <color rgb="FFFF0000"/>
      <name val="Courier New"/>
      <family val="3"/>
    </font>
    <font>
      <b/>
      <sz val="11"/>
      <color theme="6" tint="-0.499984740745262"/>
      <name val="Courier New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top" wrapText="1"/>
    </xf>
    <xf numFmtId="0" fontId="5" fillId="0" borderId="1" xfId="0" applyFont="1" applyBorder="1"/>
    <xf numFmtId="3" fontId="5" fillId="0" borderId="2" xfId="0" applyNumberFormat="1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4" xfId="0" applyNumberFormat="1" applyFont="1" applyBorder="1" applyAlignment="1">
      <alignment horizontal="right"/>
    </xf>
    <xf numFmtId="0" fontId="6" fillId="0" borderId="3" xfId="0" applyFont="1" applyBorder="1"/>
    <xf numFmtId="4" fontId="6" fillId="0" borderId="3" xfId="0" applyNumberFormat="1" applyFont="1" applyBorder="1"/>
    <xf numFmtId="4" fontId="6" fillId="0" borderId="3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6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5" xfId="0" applyNumberFormat="1" applyFont="1" applyBorder="1"/>
    <xf numFmtId="0" fontId="5" fillId="0" borderId="5" xfId="0" applyFont="1" applyBorder="1"/>
    <xf numFmtId="4" fontId="5" fillId="0" borderId="5" xfId="0" applyNumberFormat="1" applyFont="1" applyBorder="1"/>
    <xf numFmtId="4" fontId="6" fillId="0" borderId="3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4" workbookViewId="0">
      <selection activeCell="I7" sqref="I7"/>
    </sheetView>
  </sheetViews>
  <sheetFormatPr defaultRowHeight="13.2" x14ac:dyDescent="0.25"/>
  <cols>
    <col min="1" max="1" width="36.77734375" customWidth="1"/>
    <col min="2" max="2" width="15.33203125" customWidth="1"/>
    <col min="3" max="3" width="14.6640625" style="3" bestFit="1" customWidth="1"/>
    <col min="4" max="4" width="14.6640625" style="3" customWidth="1"/>
    <col min="5" max="5" width="14.33203125" customWidth="1"/>
    <col min="6" max="6" width="14.33203125" style="9" customWidth="1"/>
    <col min="7" max="7" width="15.33203125" customWidth="1"/>
  </cols>
  <sheetData>
    <row r="1" spans="1:9" ht="53.4" customHeight="1" thickBot="1" x14ac:dyDescent="0.35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17</v>
      </c>
      <c r="G1" s="27" t="s">
        <v>5</v>
      </c>
      <c r="H1" s="7"/>
    </row>
    <row r="2" spans="1:9" ht="30.6" customHeight="1" x14ac:dyDescent="0.3">
      <c r="A2" s="13" t="s">
        <v>6</v>
      </c>
      <c r="B2" s="14">
        <f>10810+2205+1870+450+900</f>
        <v>16235</v>
      </c>
      <c r="C2" s="15">
        <f>23760+3800+6480+900+1800</f>
        <v>36740</v>
      </c>
      <c r="D2" s="15">
        <f>21120+3800+5760+900+1800</f>
        <v>33380</v>
      </c>
      <c r="E2" s="15">
        <f>17820+3800+4860+900+1800</f>
        <v>29180</v>
      </c>
      <c r="F2" s="15">
        <f>17820+3800+4860+900+1800</f>
        <v>29180</v>
      </c>
      <c r="G2" s="15">
        <f>18480+3800+5040+900+1800</f>
        <v>30020</v>
      </c>
    </row>
    <row r="3" spans="1:9" ht="30.6" customHeight="1" x14ac:dyDescent="0.3">
      <c r="A3" s="16" t="s">
        <v>7</v>
      </c>
      <c r="B3" s="17">
        <f>(7480+7480+2850+3330+675+1350)*3-3740-1870-900-450</f>
        <v>62535</v>
      </c>
      <c r="C3" s="18">
        <f>(4400+4400+2850+1800+675+1350)*3</f>
        <v>46425</v>
      </c>
      <c r="D3" s="17">
        <f>(7480+7480+2850+3330+675+1350)*3</f>
        <v>69495</v>
      </c>
      <c r="E3" s="17">
        <f>(7480+11220+4750+4995+1125+2250)*1</f>
        <v>31820</v>
      </c>
      <c r="F3" s="17">
        <f>(7480+11220+4750+4995+1125+2250)*2</f>
        <v>63640</v>
      </c>
      <c r="G3" s="17">
        <f>(6160+6160+2850+2520+675+1350)*3</f>
        <v>59145</v>
      </c>
      <c r="H3" s="7"/>
    </row>
    <row r="4" spans="1:9" ht="30.6" customHeight="1" x14ac:dyDescent="0.3">
      <c r="A4" s="16" t="s">
        <v>8</v>
      </c>
      <c r="B4" s="17">
        <f>3430+3430+1425+1425+600+600</f>
        <v>10910</v>
      </c>
      <c r="C4" s="18">
        <v>0</v>
      </c>
      <c r="D4" s="17">
        <f>3430+3430+1425+1425+600+600</f>
        <v>10910</v>
      </c>
      <c r="E4" s="18">
        <f>(2860+2860+150+1425+600)*2</f>
        <v>15790</v>
      </c>
      <c r="F4" s="18">
        <f>(2860+2860+150+1425+600)*2</f>
        <v>15790</v>
      </c>
      <c r="G4" s="17">
        <f>3430+3430+1425+1425+600+600</f>
        <v>10910</v>
      </c>
    </row>
    <row r="5" spans="1:9" ht="30.6" customHeight="1" x14ac:dyDescent="0.3">
      <c r="A5" s="16" t="s">
        <v>9</v>
      </c>
      <c r="B5" s="17">
        <f>18700+18700-3740+18700+4162.5+4162.5+4162.5+900+900+900</f>
        <v>67547.5</v>
      </c>
      <c r="C5" s="17">
        <f>18700+18700+4162.5+4162.5+900+900</f>
        <v>47525</v>
      </c>
      <c r="D5" s="18">
        <f>(2200+2200+675)*3</f>
        <v>15225</v>
      </c>
      <c r="E5" s="18">
        <v>0</v>
      </c>
      <c r="F5" s="18">
        <v>0</v>
      </c>
      <c r="G5" s="18">
        <f>(6160+6160+1890+900)*3</f>
        <v>45330</v>
      </c>
    </row>
    <row r="6" spans="1:9" ht="30.6" customHeight="1" x14ac:dyDescent="0.3">
      <c r="A6" s="16" t="s">
        <v>10</v>
      </c>
      <c r="B6" s="17">
        <f>2200+13200-3300+1200</f>
        <v>13300</v>
      </c>
      <c r="C6" s="17">
        <f>2200+13200+1200</f>
        <v>16600</v>
      </c>
      <c r="D6" s="17">
        <f>2200+13200+1200</f>
        <v>16600</v>
      </c>
      <c r="E6" s="17">
        <f>2200+13200+1200</f>
        <v>16600</v>
      </c>
      <c r="F6" s="17">
        <f>2200+13200+1200</f>
        <v>16600</v>
      </c>
      <c r="G6" s="17">
        <f>2200+13200+1200</f>
        <v>16600</v>
      </c>
      <c r="H6" s="7"/>
    </row>
    <row r="7" spans="1:9" ht="30.6" customHeight="1" x14ac:dyDescent="0.3">
      <c r="A7" s="16" t="s">
        <v>11</v>
      </c>
      <c r="B7" s="17">
        <f>15400+2800+150</f>
        <v>18350</v>
      </c>
      <c r="C7" s="17">
        <f t="shared" ref="C7:F7" si="0">15400+2800+150</f>
        <v>18350</v>
      </c>
      <c r="D7" s="17">
        <f t="shared" si="0"/>
        <v>18350</v>
      </c>
      <c r="E7" s="17">
        <f t="shared" si="0"/>
        <v>18350</v>
      </c>
      <c r="F7" s="17">
        <f t="shared" si="0"/>
        <v>18350</v>
      </c>
      <c r="G7" s="17">
        <f>(15400+2800+150+1320)*2</f>
        <v>39340</v>
      </c>
      <c r="H7" s="7"/>
    </row>
    <row r="8" spans="1:9" ht="30.6" customHeight="1" x14ac:dyDescent="0.3">
      <c r="A8" s="16" t="s">
        <v>12</v>
      </c>
      <c r="B8" s="17">
        <f>4400+400</f>
        <v>4800</v>
      </c>
      <c r="C8" s="17">
        <f t="shared" ref="C8:G8" si="1">4400+400</f>
        <v>4800</v>
      </c>
      <c r="D8" s="17">
        <f t="shared" si="1"/>
        <v>4800</v>
      </c>
      <c r="E8" s="17">
        <f t="shared" si="1"/>
        <v>4800</v>
      </c>
      <c r="F8" s="17">
        <f t="shared" si="1"/>
        <v>4800</v>
      </c>
      <c r="G8" s="17">
        <f t="shared" si="1"/>
        <v>4800</v>
      </c>
    </row>
    <row r="9" spans="1:9" ht="30.6" customHeight="1" x14ac:dyDescent="0.3">
      <c r="A9" s="16" t="s">
        <v>18</v>
      </c>
      <c r="B9" s="17">
        <v>0</v>
      </c>
      <c r="C9" s="18">
        <f>(2200+2200+675)*5</f>
        <v>25375</v>
      </c>
      <c r="D9" s="18">
        <f>(2200+2200+675)*4</f>
        <v>20300</v>
      </c>
      <c r="E9" s="18">
        <f>(2200+2200+675)*5</f>
        <v>25375</v>
      </c>
      <c r="F9" s="18">
        <f>(2200+2200+675)*5</f>
        <v>25375</v>
      </c>
      <c r="G9" s="18">
        <v>0</v>
      </c>
    </row>
    <row r="10" spans="1:9" ht="30.6" customHeight="1" x14ac:dyDescent="0.3">
      <c r="A10" s="16" t="s">
        <v>13</v>
      </c>
      <c r="B10" s="17">
        <v>0</v>
      </c>
      <c r="C10" s="18">
        <v>30000</v>
      </c>
      <c r="D10" s="18">
        <v>0</v>
      </c>
      <c r="E10" s="18">
        <v>0</v>
      </c>
      <c r="F10" s="18">
        <v>0</v>
      </c>
      <c r="G10" s="26">
        <v>0</v>
      </c>
    </row>
    <row r="11" spans="1:9" ht="30.6" customHeight="1" thickBot="1" x14ac:dyDescent="0.35">
      <c r="A11" s="19"/>
      <c r="B11" s="20"/>
      <c r="C11" s="21"/>
      <c r="D11" s="21"/>
      <c r="E11" s="21"/>
      <c r="F11" s="21"/>
      <c r="G11" s="22"/>
      <c r="H11" s="30"/>
      <c r="I11" s="30"/>
    </row>
    <row r="12" spans="1:9" ht="30.6" customHeight="1" thickTop="1" thickBot="1" x14ac:dyDescent="0.35">
      <c r="A12" s="24" t="s">
        <v>14</v>
      </c>
      <c r="B12" s="25">
        <f>SUM(B2:B11)</f>
        <v>193677.5</v>
      </c>
      <c r="C12" s="25">
        <f t="shared" ref="C12:G12" si="2">SUM(C2:C11)</f>
        <v>225815</v>
      </c>
      <c r="D12" s="25">
        <f t="shared" si="2"/>
        <v>189060</v>
      </c>
      <c r="E12" s="25">
        <f t="shared" si="2"/>
        <v>141915</v>
      </c>
      <c r="F12" s="25">
        <f>SUM(F2:F11)</f>
        <v>173735</v>
      </c>
      <c r="G12" s="25">
        <f t="shared" si="2"/>
        <v>206145</v>
      </c>
    </row>
    <row r="13" spans="1:9" s="8" customFormat="1" ht="30.6" customHeight="1" thickTop="1" thickBot="1" x14ac:dyDescent="0.35">
      <c r="A13" s="24" t="s">
        <v>15</v>
      </c>
      <c r="B13" s="23"/>
      <c r="C13" s="28">
        <f>C12-B12</f>
        <v>32137.5</v>
      </c>
      <c r="D13" s="29">
        <f>D12-B12</f>
        <v>-4617.5</v>
      </c>
      <c r="E13" s="29">
        <f>E12-B12</f>
        <v>-51762.5</v>
      </c>
      <c r="F13" s="29">
        <f>F12-B12</f>
        <v>-19942.5</v>
      </c>
      <c r="G13" s="28">
        <f>G12-B12</f>
        <v>12467.5</v>
      </c>
    </row>
    <row r="14" spans="1:9" ht="14.4" thickTop="1" x14ac:dyDescent="0.25">
      <c r="A14" s="10" t="s">
        <v>16</v>
      </c>
      <c r="E14" s="1"/>
      <c r="F14" s="1"/>
    </row>
    <row r="15" spans="1:9" x14ac:dyDescent="0.25">
      <c r="C15" s="5"/>
      <c r="D15" s="5"/>
      <c r="E15" s="1"/>
      <c r="F15" s="1"/>
    </row>
    <row r="16" spans="1:9" ht="15.6" x14ac:dyDescent="0.3">
      <c r="A16" s="6"/>
      <c r="C16" s="2"/>
      <c r="D16" s="2"/>
      <c r="E16" s="4"/>
      <c r="F16" s="4"/>
    </row>
    <row r="17" spans="5:6" x14ac:dyDescent="0.25">
      <c r="E17" s="1"/>
      <c r="F17" s="1"/>
    </row>
    <row r="18" spans="5:6" x14ac:dyDescent="0.25">
      <c r="E18" s="1"/>
      <c r="F18" s="1"/>
    </row>
    <row r="19" spans="5:6" x14ac:dyDescent="0.25">
      <c r="E19" s="4"/>
      <c r="F19" s="4"/>
    </row>
  </sheetData>
  <phoneticPr fontId="0" type="noConversion"/>
  <pageMargins left="0.26" right="0.28000000000000003" top="1" bottom="1" header="0.5" footer="0.5"/>
  <pageSetup paperSize="9" orientation="landscape" r:id="rId1"/>
  <headerFooter alignWithMargins="0">
    <oddHeader>&amp;RPL review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Structures and costs</vt:lpstr>
      <vt:lpstr>'Structures and costs'!Print_Area</vt:lpstr>
    </vt:vector>
  </TitlesOfParts>
  <Company>EAPN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Delva</dc:creator>
  <cp:lastModifiedBy>Philippe</cp:lastModifiedBy>
  <cp:lastPrinted>2019-05-29T11:29:55Z</cp:lastPrinted>
  <dcterms:created xsi:type="dcterms:W3CDTF">2000-10-06T08:21:57Z</dcterms:created>
  <dcterms:modified xsi:type="dcterms:W3CDTF">2019-05-29T14:46:09Z</dcterms:modified>
</cp:coreProperties>
</file>