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EAPN\8. Statutory\Bodies\General Assembly\2014\Final documents\"/>
    </mc:Choice>
  </mc:AlternateContent>
  <bookViews>
    <workbookView xWindow="0" yWindow="1740" windowWidth="12000" windowHeight="6015" tabRatio="376" activeTab="1"/>
  </bookViews>
  <sheets>
    <sheet name="Detailed budget" sheetId="21" r:id="rId1"/>
    <sheet name="Summary budget" sheetId="25" r:id="rId2"/>
  </sheets>
  <definedNames>
    <definedName name="_xlnm.Print_Area" localSheetId="0">'Detailed budget'!$A$2:$L$321</definedName>
  </definedNames>
  <calcPr calcId="152511"/>
</workbook>
</file>

<file path=xl/calcChain.xml><?xml version="1.0" encoding="utf-8"?>
<calcChain xmlns="http://schemas.openxmlformats.org/spreadsheetml/2006/main">
  <c r="C305" i="21" l="1"/>
  <c r="K211" i="21"/>
  <c r="D269" i="21" l="1"/>
  <c r="I112" i="21" l="1"/>
  <c r="G35" i="21" l="1"/>
  <c r="E178" i="21"/>
  <c r="E177" i="21"/>
  <c r="E183" i="21"/>
  <c r="E184" i="21"/>
  <c r="E190" i="21"/>
  <c r="E191" i="21"/>
  <c r="E192" i="21"/>
  <c r="E193" i="21"/>
  <c r="E194" i="21"/>
  <c r="E195" i="21"/>
  <c r="E196" i="21"/>
  <c r="E197" i="21"/>
  <c r="E198" i="21"/>
  <c r="E199" i="21"/>
  <c r="E200" i="21"/>
  <c r="E201" i="21"/>
  <c r="E202" i="21"/>
  <c r="E203" i="21"/>
  <c r="E204" i="21"/>
  <c r="E205" i="21"/>
  <c r="E206" i="21"/>
  <c r="L245" i="21"/>
  <c r="L244" i="21"/>
  <c r="E245" i="21"/>
  <c r="E244" i="21"/>
  <c r="I149" i="21"/>
  <c r="D149" i="21"/>
  <c r="I148" i="21"/>
  <c r="D148" i="21"/>
  <c r="I147" i="21"/>
  <c r="D147" i="21"/>
  <c r="I146" i="21"/>
  <c r="D146" i="21"/>
  <c r="I161" i="21"/>
  <c r="J161" i="21" s="1"/>
  <c r="I160" i="21"/>
  <c r="D160" i="21"/>
  <c r="E242" i="21"/>
  <c r="E249" i="21"/>
  <c r="E254" i="21"/>
  <c r="E238" i="21"/>
  <c r="E239" i="21"/>
  <c r="E240" i="21"/>
  <c r="E241" i="21"/>
  <c r="E243" i="21"/>
  <c r="E246" i="21"/>
  <c r="E247" i="21"/>
  <c r="E248" i="21"/>
  <c r="E250" i="21"/>
  <c r="E251" i="21"/>
  <c r="E252" i="21"/>
  <c r="E253" i="21"/>
  <c r="L241" i="21"/>
  <c r="L250" i="21"/>
  <c r="L238" i="21"/>
  <c r="L239" i="21"/>
  <c r="L240" i="21"/>
  <c r="L242" i="21"/>
  <c r="L243" i="21"/>
  <c r="L246" i="21"/>
  <c r="L247" i="21"/>
  <c r="L248" i="21"/>
  <c r="L249" i="21"/>
  <c r="L251" i="21"/>
  <c r="L252" i="21"/>
  <c r="L253" i="21"/>
  <c r="F227" i="21"/>
  <c r="F228" i="21"/>
  <c r="F229" i="21"/>
  <c r="F230" i="21"/>
  <c r="F231" i="21"/>
  <c r="F232" i="21"/>
  <c r="F233" i="21"/>
  <c r="E259" i="21"/>
  <c r="E260" i="21"/>
  <c r="E268" i="21"/>
  <c r="E269" i="21"/>
  <c r="E270" i="21"/>
  <c r="E271" i="21"/>
  <c r="E272" i="21"/>
  <c r="E273" i="21"/>
  <c r="E274" i="21"/>
  <c r="E275" i="21"/>
  <c r="E276" i="21"/>
  <c r="E277" i="21"/>
  <c r="E278" i="21"/>
  <c r="E170" i="21"/>
  <c r="E171" i="21"/>
  <c r="E172" i="21"/>
  <c r="E173" i="21"/>
  <c r="E174" i="21"/>
  <c r="E175" i="21"/>
  <c r="E176" i="21"/>
  <c r="K170" i="21"/>
  <c r="K171" i="21"/>
  <c r="K172" i="21"/>
  <c r="K173" i="21"/>
  <c r="K174" i="21"/>
  <c r="K175" i="21"/>
  <c r="K176" i="21"/>
  <c r="K177" i="21"/>
  <c r="K178" i="21"/>
  <c r="K183" i="21"/>
  <c r="K184" i="21"/>
  <c r="K185" i="21"/>
  <c r="K186" i="21"/>
  <c r="K187" i="21"/>
  <c r="K188" i="21"/>
  <c r="K189" i="21"/>
  <c r="K190" i="21"/>
  <c r="K191" i="21"/>
  <c r="K203" i="21"/>
  <c r="K205" i="21"/>
  <c r="K206" i="21"/>
  <c r="K207" i="21"/>
  <c r="K208" i="21"/>
  <c r="K209" i="21"/>
  <c r="K210" i="21"/>
  <c r="K213" i="21"/>
  <c r="K214" i="21"/>
  <c r="D154" i="21"/>
  <c r="I154" i="21"/>
  <c r="I158" i="21"/>
  <c r="I156" i="21"/>
  <c r="I157" i="21"/>
  <c r="D117" i="21"/>
  <c r="I117" i="21"/>
  <c r="D118" i="21"/>
  <c r="I118" i="21"/>
  <c r="I105" i="21"/>
  <c r="D105" i="21"/>
  <c r="I106" i="21"/>
  <c r="D106" i="21"/>
  <c r="D100" i="21"/>
  <c r="I100" i="21"/>
  <c r="D101" i="21"/>
  <c r="I101" i="21"/>
  <c r="D102" i="21"/>
  <c r="I102" i="21"/>
  <c r="D103" i="21"/>
  <c r="I103" i="21"/>
  <c r="D104" i="21"/>
  <c r="I104" i="21"/>
  <c r="D107" i="21"/>
  <c r="I107" i="21"/>
  <c r="D108" i="21"/>
  <c r="I108" i="21"/>
  <c r="D109" i="21"/>
  <c r="I109" i="21"/>
  <c r="D110" i="21"/>
  <c r="I110" i="21"/>
  <c r="D111" i="21"/>
  <c r="I111" i="21"/>
  <c r="D112" i="21"/>
  <c r="D113" i="21"/>
  <c r="I113" i="21"/>
  <c r="D114" i="21"/>
  <c r="I114" i="21"/>
  <c r="D115" i="21"/>
  <c r="I115" i="21"/>
  <c r="D116" i="21"/>
  <c r="I116" i="21"/>
  <c r="D119" i="21"/>
  <c r="I119" i="21"/>
  <c r="D120" i="21"/>
  <c r="I120" i="21"/>
  <c r="D121" i="21"/>
  <c r="I121" i="21"/>
  <c r="D122" i="21"/>
  <c r="I122" i="21"/>
  <c r="D123" i="21"/>
  <c r="I123" i="21"/>
  <c r="J123" i="21" s="1"/>
  <c r="D124" i="21"/>
  <c r="I124" i="21"/>
  <c r="D125" i="21"/>
  <c r="I125" i="21"/>
  <c r="D126" i="21"/>
  <c r="I126" i="21"/>
  <c r="D127" i="21"/>
  <c r="I127" i="21"/>
  <c r="D128" i="21"/>
  <c r="I128" i="21"/>
  <c r="D129" i="21"/>
  <c r="I129" i="21"/>
  <c r="J129" i="21" s="1"/>
  <c r="D130" i="21"/>
  <c r="I130" i="21"/>
  <c r="D131" i="21"/>
  <c r="I131" i="21"/>
  <c r="J131" i="21" s="1"/>
  <c r="D132" i="21"/>
  <c r="I132" i="21"/>
  <c r="D133" i="21"/>
  <c r="I133" i="21"/>
  <c r="D134" i="21"/>
  <c r="I134" i="21"/>
  <c r="D135" i="21"/>
  <c r="I135" i="21"/>
  <c r="J135" i="21" s="1"/>
  <c r="D136" i="21"/>
  <c r="I136" i="21"/>
  <c r="D137" i="21"/>
  <c r="I137" i="21"/>
  <c r="D138" i="21"/>
  <c r="I138" i="21"/>
  <c r="D139" i="21"/>
  <c r="I139" i="21"/>
  <c r="J139" i="21" s="1"/>
  <c r="D140" i="21"/>
  <c r="I140" i="21"/>
  <c r="D141" i="21"/>
  <c r="I141" i="21"/>
  <c r="D142" i="21"/>
  <c r="I142" i="21"/>
  <c r="D143" i="21"/>
  <c r="I143" i="21"/>
  <c r="D144" i="21"/>
  <c r="I144" i="21"/>
  <c r="I145" i="21"/>
  <c r="J145" i="21" s="1"/>
  <c r="D150" i="21"/>
  <c r="I150" i="21"/>
  <c r="D151" i="21"/>
  <c r="I151" i="21"/>
  <c r="D152" i="21"/>
  <c r="I152" i="21"/>
  <c r="D153" i="21"/>
  <c r="I153" i="21"/>
  <c r="D155" i="21"/>
  <c r="I155" i="21"/>
  <c r="D162" i="21"/>
  <c r="I162" i="21"/>
  <c r="G18" i="21"/>
  <c r="G19" i="21"/>
  <c r="G20" i="21"/>
  <c r="G21" i="21"/>
  <c r="G22" i="21"/>
  <c r="G23" i="21"/>
  <c r="G26" i="21"/>
  <c r="G27" i="21"/>
  <c r="G28" i="21"/>
  <c r="G29" i="21"/>
  <c r="G30" i="21"/>
  <c r="G31" i="21"/>
  <c r="G32" i="21"/>
  <c r="G33" i="21"/>
  <c r="G34" i="21"/>
  <c r="G36" i="21"/>
  <c r="G39" i="21"/>
  <c r="G40" i="21"/>
  <c r="G41" i="21"/>
  <c r="G45" i="21"/>
  <c r="G46" i="21"/>
  <c r="G47" i="21"/>
  <c r="G48" i="21"/>
  <c r="G51" i="21"/>
  <c r="G52" i="21"/>
  <c r="G53" i="21"/>
  <c r="G54" i="21"/>
  <c r="G55" i="21"/>
  <c r="G42" i="21"/>
  <c r="C307" i="21"/>
  <c r="J316" i="21" s="1"/>
  <c r="C314" i="21"/>
  <c r="J317" i="21" s="1"/>
  <c r="B16" i="25"/>
  <c r="J154" i="21" l="1"/>
  <c r="J151" i="21"/>
  <c r="J118" i="21"/>
  <c r="J146" i="21"/>
  <c r="J133" i="21"/>
  <c r="J143" i="21"/>
  <c r="J141" i="21"/>
  <c r="J156" i="21"/>
  <c r="J125" i="21"/>
  <c r="J102" i="21"/>
  <c r="K215" i="21"/>
  <c r="D215" i="21" s="1"/>
  <c r="J144" i="21"/>
  <c r="J142" i="21"/>
  <c r="J140" i="21"/>
  <c r="J132" i="21"/>
  <c r="J130" i="21"/>
  <c r="J128" i="21"/>
  <c r="E185" i="21"/>
  <c r="D212" i="21" s="1"/>
  <c r="J107" i="21"/>
  <c r="J103" i="21"/>
  <c r="J111" i="21"/>
  <c r="J148" i="21"/>
  <c r="L255" i="21"/>
  <c r="K269" i="21" s="1"/>
  <c r="G43" i="21"/>
  <c r="J9" i="25" s="1"/>
  <c r="D163" i="21"/>
  <c r="J13" i="25" s="1"/>
  <c r="B11" i="25"/>
  <c r="G37" i="21"/>
  <c r="J8" i="25" s="1"/>
  <c r="J147" i="21"/>
  <c r="J21" i="25"/>
  <c r="I163" i="21"/>
  <c r="J14" i="25" s="1"/>
  <c r="J122" i="21"/>
  <c r="J121" i="21"/>
  <c r="J115" i="21"/>
  <c r="J113" i="21"/>
  <c r="J112" i="21"/>
  <c r="E179" i="21"/>
  <c r="D210" i="21" s="1"/>
  <c r="J101" i="21"/>
  <c r="J106" i="21"/>
  <c r="J105" i="21"/>
  <c r="K179" i="21"/>
  <c r="J17" i="25" s="1"/>
  <c r="J127" i="21"/>
  <c r="J126" i="21"/>
  <c r="J159" i="21"/>
  <c r="J157" i="21"/>
  <c r="J162" i="21"/>
  <c r="J155" i="21"/>
  <c r="J153" i="21"/>
  <c r="J152" i="21"/>
  <c r="J137" i="21"/>
  <c r="J136" i="21"/>
  <c r="J119" i="21"/>
  <c r="J116" i="21"/>
  <c r="J109" i="21"/>
  <c r="J108" i="21"/>
  <c r="E279" i="21"/>
  <c r="J27" i="25" s="1"/>
  <c r="E255" i="21"/>
  <c r="K268" i="21" s="1"/>
  <c r="J149" i="21"/>
  <c r="K192" i="21"/>
  <c r="D213" i="21" s="1"/>
  <c r="E207" i="21"/>
  <c r="D214" i="21" s="1"/>
  <c r="G56" i="21"/>
  <c r="J11" i="25" s="1"/>
  <c r="G24" i="21"/>
  <c r="J7" i="25" s="1"/>
  <c r="J124" i="21"/>
  <c r="J120" i="21"/>
  <c r="J114" i="21"/>
  <c r="J110" i="21"/>
  <c r="J104" i="21"/>
  <c r="J100" i="21"/>
  <c r="J117" i="21"/>
  <c r="J158" i="21"/>
  <c r="E261" i="21"/>
  <c r="J26" i="25" s="1"/>
  <c r="F234" i="21"/>
  <c r="J23" i="25" s="1"/>
  <c r="J160" i="21"/>
  <c r="G49" i="21"/>
  <c r="J10" i="25" s="1"/>
  <c r="J150" i="21"/>
  <c r="J138" i="21"/>
  <c r="J134" i="21"/>
  <c r="J18" i="25"/>
  <c r="K267" i="21" l="1"/>
  <c r="D211" i="21"/>
  <c r="D216" i="21" s="1"/>
  <c r="B288" i="21" s="1"/>
  <c r="K270" i="21"/>
  <c r="J19" i="25"/>
  <c r="J25" i="25"/>
  <c r="K12" i="25"/>
  <c r="K6" i="25"/>
  <c r="J24" i="25"/>
  <c r="J20" i="25"/>
  <c r="J16" i="25"/>
  <c r="K271" i="21"/>
  <c r="J163" i="21"/>
  <c r="B287" i="21" s="1"/>
  <c r="G57" i="21"/>
  <c r="B286" i="21" s="1"/>
  <c r="K272" i="21" l="1"/>
  <c r="B289" i="21" s="1"/>
  <c r="B290" i="21" s="1"/>
  <c r="H296" i="21" s="1"/>
  <c r="J318" i="21" s="1"/>
  <c r="J320" i="21" s="1"/>
  <c r="A321" i="21" s="1"/>
  <c r="K22" i="25"/>
  <c r="K15" i="25"/>
  <c r="K28" i="25" l="1"/>
  <c r="K31" i="25" s="1"/>
  <c r="B27" i="25"/>
  <c r="B31" i="25" s="1"/>
  <c r="J319" i="21"/>
</calcChain>
</file>

<file path=xl/sharedStrings.xml><?xml version="1.0" encoding="utf-8"?>
<sst xmlns="http://schemas.openxmlformats.org/spreadsheetml/2006/main" count="585" uniqueCount="413">
  <si>
    <t>TOTAL</t>
  </si>
  <si>
    <t>TOTAL INCOME</t>
  </si>
  <si>
    <t>INCOME</t>
  </si>
  <si>
    <t>EXPENSES</t>
  </si>
  <si>
    <t>BENEFICIARY's</t>
  </si>
  <si>
    <t>Total other staff</t>
  </si>
  <si>
    <t>Estimated amount</t>
  </si>
  <si>
    <t>Name</t>
  </si>
  <si>
    <t>Travel cost per person</t>
  </si>
  <si>
    <t>Number of persons</t>
  </si>
  <si>
    <t>Total cost</t>
  </si>
  <si>
    <t>Quantity</t>
  </si>
  <si>
    <t>Nature of costs</t>
  </si>
  <si>
    <t>Unit cost</t>
  </si>
  <si>
    <t>Type of equipment</t>
  </si>
  <si>
    <t>TOTAL IN €</t>
  </si>
  <si>
    <t>Travel sub-total</t>
  </si>
  <si>
    <t>TOTAL DIRECT ELIGIBLE COSTS D1</t>
  </si>
  <si>
    <t>Unit cost of new equipment</t>
  </si>
  <si>
    <t>Eligible cost (depreciation cost per item of equipment)</t>
  </si>
  <si>
    <t>Number of days</t>
  </si>
  <si>
    <t>Number of interpreters</t>
  </si>
  <si>
    <t>Cost per day</t>
  </si>
  <si>
    <t xml:space="preserve">CONTRIBUTION </t>
  </si>
  <si>
    <t xml:space="preserve">REVENUE </t>
  </si>
  <si>
    <t xml:space="preserve">GENERATED </t>
  </si>
  <si>
    <t xml:space="preserve"> Total in Euro</t>
  </si>
  <si>
    <t>Total cost accountancy</t>
  </si>
  <si>
    <t>TOTAL STAFF COST</t>
  </si>
  <si>
    <t>Contributions</t>
  </si>
  <si>
    <t xml:space="preserve">Status </t>
  </si>
  <si>
    <t xml:space="preserve">co-financing in cash from other sources (enclose declarations of commitment to co-financing)
</t>
  </si>
  <si>
    <t xml:space="preserve">Description of revenue </t>
  </si>
  <si>
    <t>Breakdown (name of organisation and amount)</t>
  </si>
  <si>
    <t xml:space="preserve">Name of organisation: </t>
  </si>
  <si>
    <t>Name of legal representative:</t>
  </si>
  <si>
    <t>Place and date:</t>
  </si>
  <si>
    <t>Signature:</t>
  </si>
  <si>
    <t>Name of organisation and function within this organisation</t>
  </si>
  <si>
    <t>contribution in cash of the applicant on its own resources - explain origin of resources (contribution of members, own capital, etc) and enclose declaration of commitment to co-financing</t>
  </si>
  <si>
    <t>Daily salary cost</t>
  </si>
  <si>
    <t>Total in Euro</t>
  </si>
  <si>
    <t xml:space="preserve"> Status and tasks to be performed</t>
  </si>
  <si>
    <t xml:space="preserve">Daily salary cost </t>
  </si>
  <si>
    <t xml:space="preserve">Number of days </t>
  </si>
  <si>
    <t>Total cost of Services</t>
  </si>
  <si>
    <t xml:space="preserve">Staff </t>
  </si>
  <si>
    <t>Travel and Subsistence</t>
  </si>
  <si>
    <t>Services</t>
  </si>
  <si>
    <t>Administration</t>
  </si>
  <si>
    <t xml:space="preserve">Name of Applicant: </t>
  </si>
  <si>
    <t>HEADING - ADMINISTRATION</t>
  </si>
  <si>
    <t>Total of Heading Administration</t>
  </si>
  <si>
    <t xml:space="preserve">Total cost of all Headings </t>
  </si>
  <si>
    <t xml:space="preserve">HEADING 3 : COST FOR SERVICES </t>
  </si>
  <si>
    <t>Secretarial costs</t>
  </si>
  <si>
    <t xml:space="preserve">Accountant </t>
  </si>
  <si>
    <t>Other staff</t>
  </si>
  <si>
    <t>HEADING 2 - COST FOR TRAVEL AND SUBSISTENCE ALLOWANCES</t>
  </si>
  <si>
    <t>Total cost Management</t>
  </si>
  <si>
    <t>Total Administration</t>
  </si>
  <si>
    <t>Total cost secretaries</t>
  </si>
  <si>
    <t>Type of Event</t>
  </si>
  <si>
    <t>Provisional dates</t>
  </si>
  <si>
    <t>Establish a list below of all events for which travel and subsistence costs are necessary and refer to these in the following budget table accordingly</t>
  </si>
  <si>
    <t>Location</t>
  </si>
  <si>
    <t>Subject of the event</t>
  </si>
  <si>
    <t>Reference *)</t>
  </si>
  <si>
    <t>Cost for information and dissemination</t>
  </si>
  <si>
    <t>Cost per page</t>
  </si>
  <si>
    <t xml:space="preserve">TOTAL </t>
  </si>
  <si>
    <t xml:space="preserve"> TOTAL </t>
  </si>
  <si>
    <t>Cost for evaluation</t>
  </si>
  <si>
    <t xml:space="preserve">Cost per day
 </t>
  </si>
  <si>
    <t>Cost for reproduction and publication</t>
  </si>
  <si>
    <t>Description of document to be reproduced or published</t>
  </si>
  <si>
    <t xml:space="preserve"> Fees for interpreters</t>
  </si>
  <si>
    <t>Total cost of all items in Heading Services</t>
  </si>
  <si>
    <t>Hire of rooms</t>
  </si>
  <si>
    <t>Cost of rent per day</t>
  </si>
  <si>
    <t>Subject of event (according to your reference under Heading 2 "Travel")</t>
  </si>
  <si>
    <t>Hire of interpreting booths</t>
  </si>
  <si>
    <t>Subject of event (and reference)</t>
  </si>
  <si>
    <t>Total in €</t>
  </si>
  <si>
    <t>Costs for Audits</t>
  </si>
  <si>
    <t>Nature of Audit</t>
  </si>
  <si>
    <t xml:space="preserve">Total </t>
  </si>
  <si>
    <t>Hire of rooms (cost of rent of meeting or conference rooms, etc)</t>
  </si>
  <si>
    <t>Audits</t>
  </si>
  <si>
    <t>Other administrative equipment</t>
  </si>
  <si>
    <t>Management</t>
  </si>
  <si>
    <t xml:space="preserve">Administration </t>
  </si>
  <si>
    <t>Accounting</t>
  </si>
  <si>
    <t>Accomodation and subsistence cost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</si>
  <si>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</si>
  <si>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</si>
  <si>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</si>
  <si>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</si>
  <si>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</si>
  <si>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</si>
  <si>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Rent of equipment or depreciation of new equipment</t>
  </si>
  <si>
    <t>Hire of intepreting booths</t>
  </si>
  <si>
    <t>Other administrative costs</t>
  </si>
  <si>
    <t>This form has not to be filled in, Excel will automatically insert all the total amounts of the sheet "Detailed budget" - Summary page to be printed and signed by legal representative</t>
  </si>
  <si>
    <t>The budget has to be presented in €. 
Where the Euro is not the national currency the applicant must mention the national currency used and the date and rate of change applied (see http://europa.eu.int/comm/budget/inforeuro)</t>
  </si>
  <si>
    <t>Amount</t>
  </si>
  <si>
    <t>maximum daily allowance per person</t>
  </si>
  <si>
    <t>Accomo-
dation ceiling (hotel)</t>
  </si>
  <si>
    <t>Subsis-
tence 
sub total</t>
  </si>
  <si>
    <t>GRAND
TOTAL</t>
  </si>
  <si>
    <t>HEADING 4 : COST FOR ADMINISTRATION</t>
  </si>
  <si>
    <t>*) Choose a reference for your event which can be used in the following budget items, for example Conf 1, Conf 2, Sem 1, Train1</t>
  </si>
  <si>
    <t>Cost for translation (see Annex II of the guidelines)</t>
  </si>
  <si>
    <t>Description of tasks to be performed and name of evaluator</t>
  </si>
  <si>
    <t>Ref. of the event (according to your reference under Heading 2 "Travel")</t>
  </si>
  <si>
    <t>Costs for external experts (see annex II of the guidelines)</t>
  </si>
  <si>
    <t>For example for experts or consultants, etc.</t>
  </si>
  <si>
    <t>Other administrative costs : rent of offices and related charges, see Annex II of the guidelines</t>
  </si>
  <si>
    <t>Please provide full details on calculation and composition of staff costs and functions performed on an extra document (see checklist of the guidelines)</t>
  </si>
  <si>
    <t>Reference of the event (according to the above references)</t>
  </si>
  <si>
    <t>Rent of equipment or depreciation of New Techical Equipment (no depreciation of office material such as chairs, tables etc.!!!)</t>
  </si>
  <si>
    <r>
      <t xml:space="preserve">Is only eligible:
. Rent (leasing) for a determined period
. linear depreciation for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 over 3 years ; for existing equipment depreciation is only allowed if this equipment is less than 3 years old and not entirely depreciated.
Example for calculation of depreciation: cost equipement new 999 €; depreciation 999:3 years = 333 €/year; use of the equipment for a period of 6 months; eligible depreciation 333 : 2 =€ 166,5 </t>
    </r>
  </si>
  <si>
    <t>Percentage of the grant  to the total cost</t>
  </si>
  <si>
    <t>TOTAL ELIGIBLE COST</t>
  </si>
  <si>
    <r>
      <t xml:space="preserve">HEADING 1: STAFF OF THE ORGANISATION </t>
    </r>
    <r>
      <rPr>
        <b/>
        <sz val="14"/>
        <rFont val="Arial"/>
        <family val="2"/>
      </rPr>
      <t>SPECIFICALLY ASSIGNED  TO THE OPERATION</t>
    </r>
  </si>
  <si>
    <t>DETAILED BUDGET</t>
  </si>
  <si>
    <t xml:space="preserve">Rent of equipment or Depreciation of New Techical Equipment </t>
  </si>
  <si>
    <t>Number of languages</t>
  </si>
  <si>
    <t>Description of documents to be translated (from .. into..)</t>
  </si>
  <si>
    <t>Number
 of pages</t>
  </si>
  <si>
    <t>COMMISSION</t>
  </si>
  <si>
    <t>GRANT (S) =</t>
  </si>
  <si>
    <t>ELIGIBLE COSTS</t>
  </si>
  <si>
    <t>Heading 1 Staff =</t>
  </si>
  <si>
    <t>Heading 2 Travel</t>
  </si>
  <si>
    <t>Heading 3 Services =</t>
  </si>
  <si>
    <t>Heading 4 Administration =</t>
  </si>
  <si>
    <t>Total
per item</t>
  </si>
  <si>
    <t>Total
per heading</t>
  </si>
  <si>
    <t>IN CASH =</t>
  </si>
  <si>
    <t xml:space="preserve">BY THE ACTION = </t>
  </si>
  <si>
    <t>Travel</t>
  </si>
  <si>
    <t>TOTAL COST OF THE OPERATION</t>
  </si>
  <si>
    <t>SUMMARY PAGE OF THE PROVISIONAL BUDGET IN EURO</t>
  </si>
  <si>
    <t xml:space="preserve">
- See also information concerning maximum of subsistence cost allowed in guidelines
</t>
  </si>
  <si>
    <t>Total of beneficiary's contribution in cash</t>
  </si>
  <si>
    <t>Total of revenue generated by the operation</t>
  </si>
  <si>
    <t>Commission grant requested</t>
  </si>
  <si>
    <t>BENEFICIARY'S CONTRIBUTION IN CASH</t>
  </si>
  <si>
    <t>Revenue generated by the operation</t>
  </si>
  <si>
    <t>Details on calculation</t>
  </si>
  <si>
    <t>- Daily salary cost=yearly gross salary including social security charges divided by 220 working days (staff costs must be based on real salaries)
- Number of working days are those exclusively devoted to the preparation and implementation of proposal</t>
  </si>
  <si>
    <t>for example, advertisements, distribution, etc - please add specifications</t>
  </si>
  <si>
    <t>Cost for translation</t>
  </si>
  <si>
    <t>Cost for publication and reproduction</t>
  </si>
  <si>
    <t>Costs for interpreters</t>
  </si>
  <si>
    <t>External experts</t>
  </si>
  <si>
    <t>DIRECT ELIGIBLE COSTS</t>
  </si>
  <si>
    <t>Total costs</t>
  </si>
  <si>
    <r>
      <t xml:space="preserve">Cost for rental or depreciation of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equipment, please specify !! Equipement of less than € 1000 does not need to be depreciated</t>
    </r>
    <r>
      <rPr>
        <b/>
        <sz val="11"/>
        <color indexed="10"/>
        <rFont val="Arial"/>
        <family val="2"/>
      </rPr>
      <t xml:space="preserve">
</t>
    </r>
  </si>
  <si>
    <t>exchange losses are not eligible</t>
  </si>
  <si>
    <t>EUROPEAN ANTI POVERTY NETWORK</t>
  </si>
  <si>
    <t>Fintan Farrell</t>
  </si>
  <si>
    <t>EAPN Director</t>
  </si>
  <si>
    <t>Full time</t>
  </si>
  <si>
    <t>Philippe Lemmens</t>
  </si>
  <si>
    <t>Vincent Caron</t>
  </si>
  <si>
    <t>Nellie Epinat</t>
  </si>
  <si>
    <t>Tatiana Basarab</t>
  </si>
  <si>
    <t>Claire Champeix</t>
  </si>
  <si>
    <t>Sian Jones</t>
  </si>
  <si>
    <t>Amana De Sousa Ferro</t>
  </si>
  <si>
    <t>Coralie Flemal</t>
  </si>
  <si>
    <t>Rebecca Lee</t>
  </si>
  <si>
    <t>Sigrid Dahmen</t>
  </si>
  <si>
    <t>Cathy Lespiaucq</t>
  </si>
  <si>
    <t>Information Officer</t>
  </si>
  <si>
    <t>EAPN Policy Officer</t>
  </si>
  <si>
    <t>EAPN Finance/Administration Officer</t>
  </si>
  <si>
    <t>Development Officer</t>
  </si>
  <si>
    <t>Policy Officer</t>
  </si>
  <si>
    <t>Coordination Policy Officer</t>
  </si>
  <si>
    <t>Part time</t>
  </si>
  <si>
    <t>EAPN Secretary</t>
  </si>
  <si>
    <t>EAPN Office Manager</t>
  </si>
  <si>
    <t>PME Conseils</t>
  </si>
  <si>
    <t>Free lance</t>
  </si>
  <si>
    <t>Bureau</t>
  </si>
  <si>
    <t xml:space="preserve">BU 1 </t>
  </si>
  <si>
    <t xml:space="preserve">BU 2 </t>
  </si>
  <si>
    <t xml:space="preserve">BU 3 </t>
  </si>
  <si>
    <t>Executive Committee</t>
  </si>
  <si>
    <t>EXCO 1</t>
  </si>
  <si>
    <t xml:space="preserve">EXCO 2 </t>
  </si>
  <si>
    <t xml:space="preserve">EXCO 3 </t>
  </si>
  <si>
    <t>Enlargement travels</t>
  </si>
  <si>
    <t>ENL</t>
  </si>
  <si>
    <t>Europe Inclusion Strategy Group</t>
  </si>
  <si>
    <t>EU IS - 1</t>
  </si>
  <si>
    <t>EU IS - 2</t>
  </si>
  <si>
    <t>EU IS - 3</t>
  </si>
  <si>
    <t>General Assembly</t>
  </si>
  <si>
    <t>GA</t>
  </si>
  <si>
    <t>Annual Policy Conference</t>
  </si>
  <si>
    <t>CONF</t>
  </si>
  <si>
    <t>Task Forces</t>
  </si>
  <si>
    <t>Alliance Building</t>
  </si>
  <si>
    <t>SEM 1</t>
  </si>
  <si>
    <t>SEM 2</t>
  </si>
  <si>
    <t>SEM 3</t>
  </si>
  <si>
    <t>SEM 4</t>
  </si>
  <si>
    <t>Missions Staff</t>
  </si>
  <si>
    <t>REP</t>
  </si>
  <si>
    <t>PPOV</t>
  </si>
  <si>
    <t>BU 1 - Bxl</t>
  </si>
  <si>
    <t>BU 2 - Bxl</t>
  </si>
  <si>
    <t>BU 3 - Bxl</t>
  </si>
  <si>
    <t xml:space="preserve">EXCO.1 </t>
  </si>
  <si>
    <t>EXCO 2</t>
  </si>
  <si>
    <t>EXCO 3</t>
  </si>
  <si>
    <t>CONF - Catering 90 persons</t>
  </si>
  <si>
    <t>CONF - Catering 100 persons</t>
  </si>
  <si>
    <t>EAPN Anti-Poverty Magazine - 3 editions</t>
  </si>
  <si>
    <t>Folders, Poster, Report, Campaign material</t>
  </si>
  <si>
    <t>Website + social media</t>
  </si>
  <si>
    <t>EAPN Fund Prize</t>
  </si>
  <si>
    <t>Mailings</t>
  </si>
  <si>
    <t>Subscription + Annual Report</t>
  </si>
  <si>
    <t>Translation publications</t>
  </si>
  <si>
    <t>EU IS</t>
  </si>
  <si>
    <t>TF</t>
  </si>
  <si>
    <t>EXCO</t>
  </si>
  <si>
    <t>Evaluation EAPN</t>
  </si>
  <si>
    <t>Contribution members EAPN (expertise)</t>
  </si>
  <si>
    <t>Consultancy for Campaigns and promotional material</t>
  </si>
  <si>
    <t>Staff Development Days</t>
  </si>
  <si>
    <t>Staff Development of Personal Skills</t>
  </si>
  <si>
    <t>Consultancy Fundraising</t>
  </si>
  <si>
    <t>Purchase laptops</t>
  </si>
  <si>
    <t>Purchase desktops</t>
  </si>
  <si>
    <t xml:space="preserve">Purchase software </t>
  </si>
  <si>
    <t xml:space="preserve">Purchase new licenses </t>
  </si>
  <si>
    <t>EU IS.1</t>
  </si>
  <si>
    <t>EU IS.2</t>
  </si>
  <si>
    <t>EU IS.3</t>
  </si>
  <si>
    <t>EXCO.1</t>
  </si>
  <si>
    <t>EXCO.2</t>
  </si>
  <si>
    <t>EXCO.3</t>
  </si>
  <si>
    <t>BU.1</t>
  </si>
  <si>
    <t>BU.2</t>
  </si>
  <si>
    <t>BU.3</t>
  </si>
  <si>
    <t>External Audit</t>
  </si>
  <si>
    <t>Rent offices + charges</t>
  </si>
  <si>
    <t>Photocopies</t>
  </si>
  <si>
    <t>Technical support</t>
  </si>
  <si>
    <t>Electricity</t>
  </si>
  <si>
    <t>Cleaning</t>
  </si>
  <si>
    <t>Telephone and fax</t>
  </si>
  <si>
    <t>Postage</t>
  </si>
  <si>
    <t>Office supplies</t>
  </si>
  <si>
    <t>Insurances</t>
  </si>
  <si>
    <t>Bank charges</t>
  </si>
  <si>
    <t>EU IS.1 (English/French)</t>
  </si>
  <si>
    <t>EU IS.2 (English/French)</t>
  </si>
  <si>
    <t>EU IS.3 (English/French)</t>
  </si>
  <si>
    <t>BU.1 (English/French)</t>
  </si>
  <si>
    <t>BU.2 (English/French)</t>
  </si>
  <si>
    <t>BU.3 (English/French)</t>
  </si>
  <si>
    <t>EXCO.1 (English/French)</t>
  </si>
  <si>
    <t>EXCO.2 (English/French)</t>
  </si>
  <si>
    <t>EXCO.3 (English/French)</t>
  </si>
  <si>
    <t xml:space="preserve">PPOV 1 </t>
  </si>
  <si>
    <t>PPOV 2</t>
  </si>
  <si>
    <t>PPOV 3</t>
  </si>
  <si>
    <t>Staff support and supervision of Director, Financial Overview, planning of Exco meeting</t>
  </si>
  <si>
    <t>Coordinate EAPN activities, give political direction to our work, fullfill statutory obligations - including discrimination concerns and globalisation concerns are adequately addressed in EAPN work</t>
  </si>
  <si>
    <t>Fullfill statutory requirements, ensure membership understanding and support for the general policies and direction of EAPN, create visibility for our work</t>
  </si>
  <si>
    <t>Meetings to support the development of new members of EAPN</t>
  </si>
  <si>
    <t xml:space="preserve">Assisting in meetings as representative of EAPN </t>
  </si>
  <si>
    <t>Preparation and follow-up of 11th Meeting PEP - decided by each Network individually and organized somewhere in the country itself depending on practical reasons.</t>
  </si>
  <si>
    <t>PPOV 1</t>
  </si>
  <si>
    <t>Micheline Gerondal</t>
  </si>
  <si>
    <t>Leticia Gomez Sanchez</t>
  </si>
  <si>
    <t>Information Officer Assistant</t>
  </si>
  <si>
    <t>POV 1</t>
  </si>
  <si>
    <t>April</t>
  </si>
  <si>
    <t>Out side Brussel</t>
  </si>
  <si>
    <t>May</t>
  </si>
  <si>
    <t>Brussels</t>
  </si>
  <si>
    <t>ongoing</t>
  </si>
  <si>
    <t>Developing our work on  EU Inclusion Strategies</t>
  </si>
  <si>
    <t>June</t>
  </si>
  <si>
    <t>Developing our work on EU Inclusion Strategies</t>
  </si>
  <si>
    <t>Developing our work on EU inclusion Strategies</t>
  </si>
  <si>
    <t>Ongoing</t>
  </si>
  <si>
    <t>5 to 6 Task forces will be functioining at any one time to develop a concrete area opf work linked to the over all work of EAPN. The Task force will be time bound and have a concrete objective to fullfill</t>
  </si>
  <si>
    <t>On going</t>
  </si>
  <si>
    <t>January</t>
  </si>
  <si>
    <t>March</t>
  </si>
  <si>
    <t>October</t>
  </si>
  <si>
    <t>GA (English/French/Spanish/Host language)</t>
  </si>
  <si>
    <t>LEARNING FORUM</t>
  </si>
  <si>
    <t>CB 1</t>
  </si>
  <si>
    <t>CB 2</t>
  </si>
  <si>
    <t>Capacity Building</t>
  </si>
  <si>
    <t>Capacity Building Events</t>
  </si>
  <si>
    <t>Travel outside Brussels</t>
  </si>
  <si>
    <t>In all Member States</t>
  </si>
  <si>
    <t>Preparatory meeting of the coordinators for the 12th European meeting of PEP</t>
  </si>
  <si>
    <t>Preparatory meeting of the facilitators/rapporteurs for the 12th European meeting of PEP</t>
  </si>
  <si>
    <t>Follow-up meeting of the coordinators for the 12th European meeting of PEP</t>
  </si>
  <si>
    <t xml:space="preserve">These are small alliance buildign meetings or opportunities to promote EAPN work. For example KBF want to have a small meeting with external actors to discuss the outcomes of our Crisis Conference. An example in 2011 was the event in the Europena Parliament to launch our wealth explainer. </t>
  </si>
  <si>
    <t>CB 1 (English/French)</t>
  </si>
  <si>
    <t>CB 2 (English/French)</t>
  </si>
  <si>
    <t>Learning Forum</t>
  </si>
  <si>
    <t>FO</t>
  </si>
  <si>
    <t>Manager Projects and Fund Raising</t>
  </si>
  <si>
    <t>12th Meeting of People Experiencing Poverty</t>
  </si>
  <si>
    <t>Preparation and follow-up of 12th Meeting of People Experiencing Poverty</t>
  </si>
  <si>
    <t>The Learning Forum creates a space to chase Network Practice, strengthen our connection to base organizations, and creates space for people who became involved in EAPN to build their participation.</t>
  </si>
  <si>
    <t>Big Conference on key aspect of our work</t>
  </si>
  <si>
    <t>CB 1 - Catering 25 persons</t>
  </si>
  <si>
    <t>CB 2 - Catering 18 persons</t>
  </si>
  <si>
    <t>ENL - Catering 0 persons</t>
  </si>
  <si>
    <t>EOS</t>
  </si>
  <si>
    <t>EU IS - 1 - Catering 33 persons</t>
  </si>
  <si>
    <t>EU IS - 3 - Catering 37 persons</t>
  </si>
  <si>
    <t>EU IS - 2 - Catering 32 persons</t>
  </si>
  <si>
    <t>EXCO 1 - Catering 36 persons</t>
  </si>
  <si>
    <t>EXCO 2 - Catering 0 persons</t>
  </si>
  <si>
    <t>EXCO 3 - Catering 35 persons</t>
  </si>
  <si>
    <t>GA - Catering for 100 persons</t>
  </si>
  <si>
    <t>LEARNING FORUM - 50 persons</t>
  </si>
  <si>
    <t>LEARNING FORUM - catering 60 persons</t>
  </si>
  <si>
    <t>TF - EU IS - EXCO - LF</t>
  </si>
  <si>
    <t>PPOV 1 - Catering 28 persons</t>
  </si>
  <si>
    <t>TF 1</t>
  </si>
  <si>
    <t>TF 2</t>
  </si>
  <si>
    <t>TF 3</t>
  </si>
  <si>
    <t>TF 4</t>
  </si>
  <si>
    <t>TF 5</t>
  </si>
  <si>
    <t>TF 6</t>
  </si>
  <si>
    <t>TF 7</t>
  </si>
  <si>
    <t>TF 8</t>
  </si>
  <si>
    <t>Dec</t>
  </si>
  <si>
    <t>TF1</t>
  </si>
  <si>
    <t>TF1  Catering 6 persons</t>
  </si>
  <si>
    <t>TF2</t>
  </si>
  <si>
    <t>TF3</t>
  </si>
  <si>
    <t>TF4</t>
  </si>
  <si>
    <t>TF4  Catering 6 persons</t>
  </si>
  <si>
    <t>TF5</t>
  </si>
  <si>
    <t>TF5  Catering 6 persons</t>
  </si>
  <si>
    <t>TF6</t>
  </si>
  <si>
    <t>TF7</t>
  </si>
  <si>
    <t>TF7  Catering 6 persons</t>
  </si>
  <si>
    <t>TF8</t>
  </si>
  <si>
    <t>TF2  Catering 7 persons</t>
  </si>
  <si>
    <t>TF3  Catering 7 persons</t>
  </si>
  <si>
    <t>TF8  Catering 4 persons</t>
  </si>
  <si>
    <t>PPOV 2 - Catering</t>
  </si>
  <si>
    <t>PPOV 3 - Catering</t>
  </si>
  <si>
    <t>REP - Catering for 11 persons</t>
  </si>
  <si>
    <t xml:space="preserve">SEM 1 - Catering </t>
  </si>
  <si>
    <t>SEM 2 - Catering</t>
  </si>
  <si>
    <t xml:space="preserve">SEM 3 - Catering </t>
  </si>
  <si>
    <t>SEM 4 - Catering</t>
  </si>
  <si>
    <t>Rent Payment system</t>
  </si>
  <si>
    <t>Purchase I-phone</t>
  </si>
  <si>
    <t>Leuven</t>
  </si>
  <si>
    <t>6-7</t>
  </si>
  <si>
    <t>12-13</t>
  </si>
  <si>
    <t>Laulasmaa, Estonia</t>
  </si>
  <si>
    <t>22-25</t>
  </si>
  <si>
    <t>21-22</t>
  </si>
  <si>
    <t>26-27</t>
  </si>
  <si>
    <t>August</t>
  </si>
  <si>
    <t>14-16</t>
  </si>
  <si>
    <t>13-15</t>
  </si>
  <si>
    <t>Belgrade, Serbia (see GA)</t>
  </si>
  <si>
    <t>22-23</t>
  </si>
  <si>
    <t>Reykjavik, Iceland</t>
  </si>
  <si>
    <t>1-2</t>
  </si>
  <si>
    <t>10-11</t>
  </si>
  <si>
    <t>Palma de Mallorca</t>
  </si>
  <si>
    <t>24-25</t>
  </si>
  <si>
    <t>30/1</t>
  </si>
  <si>
    <t>September/October</t>
  </si>
  <si>
    <t>February</t>
  </si>
  <si>
    <t>November</t>
  </si>
  <si>
    <t>Belgrade, Serbia</t>
  </si>
  <si>
    <t>11</t>
  </si>
  <si>
    <t>1</t>
  </si>
  <si>
    <t>19</t>
  </si>
  <si>
    <t>18</t>
  </si>
  <si>
    <t>27</t>
  </si>
  <si>
    <t>September</t>
  </si>
  <si>
    <t>4</t>
  </si>
  <si>
    <t>Dublin</t>
  </si>
  <si>
    <t>14</t>
  </si>
  <si>
    <t>7-9</t>
  </si>
  <si>
    <t>28</t>
  </si>
  <si>
    <t>Athens</t>
  </si>
  <si>
    <t>26</t>
  </si>
  <si>
    <t>European Organizations</t>
  </si>
  <si>
    <t>Barbara Helfferich</t>
  </si>
  <si>
    <t>Translations of EAPN publications - 10 languages</t>
  </si>
  <si>
    <t>Translations of EAPN Anti-Poverty Magazine - 7 languages</t>
  </si>
  <si>
    <t>Work on EU IS by 16 of the National Networks</t>
  </si>
  <si>
    <t>PPOV - Catering 19 Networks</t>
  </si>
  <si>
    <t>TF6  Catering 3 persons</t>
  </si>
  <si>
    <t>PPOV - Coordinators (for 16 Networks) for the Preparation of the 12th Meeting People Experiencing Poverty</t>
  </si>
  <si>
    <t>Members contributions: 15.400 € - Sponsorship Prize: 5.000 € - Alliance Building: 1.500 € - Exco: 7.394,68 € -  GA: 2.849,47 € - Europe IS: 3.279,94 € - Contracts Networks: 309754,24 € - Co-funding travels: 6.207,56 € - Contributions expenses meetings: 3.150 € - Learning Forum: 4.500 €   = 359.035,89 €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</si>
</sst>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B_F_-;\-* #,##0.00\ _B_F_-;_-* &quot;-&quot;??\ _B_F_-;_-@_-"/>
  </numFmts>
  <fonts count="3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i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3"/>
      <name val="Arial"/>
      <family val="2"/>
    </font>
    <font>
      <sz val="12"/>
      <name val="Arial"/>
    </font>
    <font>
      <b/>
      <sz val="2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1">
    <xf numFmtId="0" fontId="0" fillId="0" borderId="0" xfId="0"/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4" fontId="4" fillId="0" borderId="6" xfId="0" applyNumberFormat="1" applyFont="1" applyBorder="1"/>
    <xf numFmtId="0" fontId="5" fillId="0" borderId="5" xfId="0" applyFont="1" applyBorder="1"/>
    <xf numFmtId="0" fontId="5" fillId="2" borderId="7" xfId="0" applyFont="1" applyFill="1" applyBorder="1"/>
    <xf numFmtId="0" fontId="5" fillId="2" borderId="0" xfId="0" applyFont="1" applyFill="1" applyBorder="1"/>
    <xf numFmtId="0" fontId="5" fillId="2" borderId="4" xfId="0" applyFont="1" applyFill="1" applyBorder="1"/>
    <xf numFmtId="2" fontId="4" fillId="0" borderId="0" xfId="0" applyNumberFormat="1" applyFont="1"/>
    <xf numFmtId="0" fontId="8" fillId="0" borderId="0" xfId="0" applyFont="1" applyBorder="1"/>
    <xf numFmtId="0" fontId="4" fillId="0" borderId="8" xfId="0" applyFont="1" applyBorder="1"/>
    <xf numFmtId="0" fontId="4" fillId="2" borderId="5" xfId="0" applyFont="1" applyFill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0" fontId="0" fillId="0" borderId="9" xfId="0" applyBorder="1"/>
    <xf numFmtId="0" fontId="5" fillId="2" borderId="10" xfId="0" applyFont="1" applyFill="1" applyBorder="1"/>
    <xf numFmtId="2" fontId="4" fillId="0" borderId="4" xfId="0" applyNumberFormat="1" applyFont="1" applyBorder="1"/>
    <xf numFmtId="0" fontId="5" fillId="2" borderId="5" xfId="0" applyFont="1" applyFill="1" applyBorder="1"/>
    <xf numFmtId="0" fontId="4" fillId="2" borderId="10" xfId="0" applyFont="1" applyFill="1" applyBorder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Protection="1"/>
    <xf numFmtId="0" fontId="5" fillId="0" borderId="0" xfId="0" applyFont="1" applyProtection="1"/>
    <xf numFmtId="0" fontId="4" fillId="2" borderId="5" xfId="0" applyFont="1" applyFill="1" applyBorder="1" applyProtection="1"/>
    <xf numFmtId="4" fontId="5" fillId="2" borderId="6" xfId="0" applyNumberFormat="1" applyFont="1" applyFill="1" applyBorder="1" applyAlignment="1" applyProtection="1">
      <alignment horizontal="right"/>
    </xf>
    <xf numFmtId="2" fontId="4" fillId="0" borderId="11" xfId="0" applyNumberFormat="1" applyFont="1" applyBorder="1" applyProtection="1"/>
    <xf numFmtId="4" fontId="5" fillId="0" borderId="12" xfId="0" applyNumberFormat="1" applyFont="1" applyBorder="1" applyProtection="1"/>
    <xf numFmtId="2" fontId="4" fillId="0" borderId="13" xfId="0" applyNumberFormat="1" applyFont="1" applyBorder="1" applyProtection="1"/>
    <xf numFmtId="4" fontId="5" fillId="0" borderId="14" xfId="0" applyNumberFormat="1" applyFont="1" applyBorder="1" applyProtection="1"/>
    <xf numFmtId="2" fontId="4" fillId="0" borderId="11" xfId="0" applyNumberFormat="1" applyFont="1" applyBorder="1" applyAlignment="1" applyProtection="1">
      <alignment horizontal="right"/>
    </xf>
    <xf numFmtId="2" fontId="4" fillId="0" borderId="13" xfId="0" applyNumberFormat="1" applyFont="1" applyBorder="1" applyAlignment="1" applyProtection="1">
      <alignment horizontal="right"/>
    </xf>
    <xf numFmtId="2" fontId="4" fillId="0" borderId="15" xfId="0" applyNumberFormat="1" applyFont="1" applyBorder="1" applyProtection="1"/>
    <xf numFmtId="4" fontId="4" fillId="0" borderId="16" xfId="0" applyNumberFormat="1" applyFont="1" applyBorder="1" applyAlignment="1" applyProtection="1">
      <alignment horizontal="left"/>
    </xf>
    <xf numFmtId="2" fontId="4" fillId="0" borderId="17" xfId="0" applyNumberFormat="1" applyFont="1" applyBorder="1" applyProtection="1"/>
    <xf numFmtId="4" fontId="4" fillId="0" borderId="12" xfId="0" applyNumberFormat="1" applyFont="1" applyBorder="1" applyAlignment="1" applyProtection="1">
      <alignment horizontal="left"/>
    </xf>
    <xf numFmtId="4" fontId="4" fillId="0" borderId="15" xfId="0" applyNumberFormat="1" applyFont="1" applyBorder="1" applyAlignment="1" applyProtection="1">
      <alignment horizontal="left"/>
    </xf>
    <xf numFmtId="4" fontId="4" fillId="0" borderId="17" xfId="0" applyNumberFormat="1" applyFont="1" applyBorder="1" applyAlignment="1" applyProtection="1">
      <alignment horizontal="left"/>
    </xf>
    <xf numFmtId="0" fontId="5" fillId="2" borderId="0" xfId="0" applyFont="1" applyFill="1" applyBorder="1" applyProtection="1"/>
    <xf numFmtId="4" fontId="5" fillId="2" borderId="18" xfId="0" applyNumberFormat="1" applyFont="1" applyFill="1" applyBorder="1" applyProtection="1"/>
    <xf numFmtId="0" fontId="5" fillId="2" borderId="4" xfId="0" applyFont="1" applyFill="1" applyBorder="1" applyProtection="1"/>
    <xf numFmtId="4" fontId="5" fillId="2" borderId="19" xfId="0" applyNumberFormat="1" applyFont="1" applyFill="1" applyBorder="1" applyProtection="1"/>
    <xf numFmtId="2" fontId="4" fillId="0" borderId="14" xfId="0" applyNumberFormat="1" applyFont="1" applyBorder="1" applyProtection="1"/>
    <xf numFmtId="0" fontId="4" fillId="2" borderId="4" xfId="0" applyFont="1" applyFill="1" applyBorder="1" applyProtection="1"/>
    <xf numFmtId="0" fontId="5" fillId="0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Protection="1"/>
    <xf numFmtId="2" fontId="5" fillId="3" borderId="0" xfId="0" applyNumberFormat="1" applyFont="1" applyFill="1" applyBorder="1" applyProtection="1"/>
    <xf numFmtId="0" fontId="5" fillId="3" borderId="0" xfId="0" applyFont="1" applyFill="1" applyBorder="1" applyAlignment="1" applyProtection="1">
      <alignment vertical="top" wrapText="1"/>
    </xf>
    <xf numFmtId="2" fontId="5" fillId="3" borderId="0" xfId="0" applyNumberFormat="1" applyFont="1" applyFill="1" applyBorder="1" applyAlignment="1" applyProtection="1">
      <alignment vertical="top" wrapText="1"/>
    </xf>
    <xf numFmtId="0" fontId="8" fillId="3" borderId="0" xfId="0" applyFont="1" applyFill="1" applyProtection="1">
      <protection locked="0"/>
    </xf>
    <xf numFmtId="4" fontId="5" fillId="2" borderId="19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2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vertical="top" wrapText="1"/>
    </xf>
    <xf numFmtId="2" fontId="5" fillId="0" borderId="0" xfId="0" applyNumberFormat="1" applyFont="1" applyFill="1" applyBorder="1" applyAlignment="1" applyProtection="1">
      <alignment vertical="top" wrapText="1"/>
    </xf>
    <xf numFmtId="2" fontId="10" fillId="0" borderId="0" xfId="0" applyNumberFormat="1" applyFont="1" applyFill="1" applyBorder="1" applyProtection="1"/>
    <xf numFmtId="0" fontId="5" fillId="0" borderId="0" xfId="0" applyFont="1" applyFill="1" applyBorder="1" applyProtection="1"/>
    <xf numFmtId="0" fontId="0" fillId="0" borderId="0" xfId="0" applyBorder="1" applyAlignment="1">
      <alignment wrapText="1"/>
    </xf>
    <xf numFmtId="0" fontId="17" fillId="0" borderId="0" xfId="0" applyFont="1" applyProtection="1"/>
    <xf numFmtId="0" fontId="17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17" fillId="2" borderId="20" xfId="0" applyFont="1" applyFill="1" applyBorder="1" applyProtection="1">
      <protection locked="0"/>
    </xf>
    <xf numFmtId="0" fontId="17" fillId="2" borderId="4" xfId="0" applyFont="1" applyFill="1" applyBorder="1" applyProtection="1">
      <protection locked="0"/>
    </xf>
    <xf numFmtId="0" fontId="16" fillId="2" borderId="4" xfId="0" applyFont="1" applyFill="1" applyBorder="1" applyProtection="1">
      <protection locked="0"/>
    </xf>
    <xf numFmtId="0" fontId="17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6" fillId="0" borderId="0" xfId="0" applyFont="1" applyFill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2" borderId="21" xfId="0" applyFont="1" applyFill="1" applyBorder="1" applyAlignment="1" applyProtection="1">
      <alignment wrapText="1"/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13" fillId="0" borderId="0" xfId="0" applyFont="1" applyBorder="1" applyProtection="1"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0" fillId="4" borderId="9" xfId="0" applyFont="1" applyFill="1" applyBorder="1" applyProtection="1">
      <protection locked="0"/>
    </xf>
    <xf numFmtId="0" fontId="13" fillId="4" borderId="0" xfId="0" applyFont="1" applyFill="1" applyBorder="1" applyProtection="1">
      <protection locked="0"/>
    </xf>
    <xf numFmtId="0" fontId="13" fillId="4" borderId="18" xfId="0" applyFont="1" applyFill="1" applyBorder="1" applyProtection="1"/>
    <xf numFmtId="0" fontId="13" fillId="0" borderId="11" xfId="0" applyFont="1" applyFill="1" applyBorder="1" applyAlignment="1" applyProtection="1">
      <alignment wrapText="1"/>
      <protection locked="0"/>
    </xf>
    <xf numFmtId="0" fontId="13" fillId="0" borderId="17" xfId="0" applyFont="1" applyFill="1" applyBorder="1" applyAlignment="1" applyProtection="1">
      <alignment wrapText="1"/>
      <protection locked="0"/>
    </xf>
    <xf numFmtId="2" fontId="13" fillId="0" borderId="17" xfId="0" applyNumberFormat="1" applyFont="1" applyBorder="1" applyProtection="1">
      <protection locked="0"/>
    </xf>
    <xf numFmtId="0" fontId="13" fillId="5" borderId="9" xfId="0" applyFont="1" applyFill="1" applyBorder="1" applyAlignment="1" applyProtection="1">
      <alignment wrapText="1"/>
      <protection locked="0"/>
    </xf>
    <xf numFmtId="0" fontId="13" fillId="5" borderId="0" xfId="0" applyFont="1" applyFill="1" applyBorder="1" applyAlignment="1" applyProtection="1">
      <alignment wrapText="1"/>
      <protection locked="0"/>
    </xf>
    <xf numFmtId="0" fontId="10" fillId="5" borderId="0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0" fillId="4" borderId="9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13" fillId="5" borderId="25" xfId="0" applyFont="1" applyFill="1" applyBorder="1" applyProtection="1">
      <protection locked="0"/>
    </xf>
    <xf numFmtId="0" fontId="13" fillId="5" borderId="26" xfId="0" applyFont="1" applyFill="1" applyBorder="1" applyProtection="1">
      <protection locked="0"/>
    </xf>
    <xf numFmtId="0" fontId="10" fillId="5" borderId="26" xfId="0" applyFont="1" applyFill="1" applyBorder="1" applyProtection="1">
      <protection locked="0"/>
    </xf>
    <xf numFmtId="0" fontId="17" fillId="0" borderId="0" xfId="0" applyFont="1" applyFill="1" applyBorder="1" applyProtection="1"/>
    <xf numFmtId="0" fontId="17" fillId="0" borderId="0" xfId="0" applyFont="1" applyBorder="1" applyProtection="1">
      <protection locked="0"/>
    </xf>
    <xf numFmtId="0" fontId="10" fillId="5" borderId="10" xfId="0" applyFont="1" applyFill="1" applyBorder="1" applyProtection="1">
      <protection locked="0"/>
    </xf>
    <xf numFmtId="0" fontId="10" fillId="5" borderId="5" xfId="0" applyFont="1" applyFill="1" applyBorder="1" applyProtection="1">
      <protection locked="0"/>
    </xf>
    <xf numFmtId="0" fontId="10" fillId="5" borderId="6" xfId="0" applyFont="1" applyFill="1" applyBorder="1" applyProtection="1">
      <protection locked="0"/>
    </xf>
    <xf numFmtId="0" fontId="13" fillId="0" borderId="11" xfId="0" applyFont="1" applyBorder="1" applyAlignment="1" applyProtection="1">
      <alignment vertical="top" wrapText="1"/>
      <protection locked="0"/>
    </xf>
    <xf numFmtId="0" fontId="13" fillId="0" borderId="0" xfId="0" applyFont="1" applyProtection="1"/>
    <xf numFmtId="0" fontId="13" fillId="0" borderId="0" xfId="0" applyFont="1" applyFill="1" applyProtection="1"/>
    <xf numFmtId="0" fontId="10" fillId="5" borderId="10" xfId="0" applyFont="1" applyFill="1" applyBorder="1"/>
    <xf numFmtId="0" fontId="10" fillId="5" borderId="5" xfId="0" applyFont="1" applyFill="1" applyBorder="1"/>
    <xf numFmtId="0" fontId="10" fillId="5" borderId="6" xfId="0" applyFont="1" applyFill="1" applyBorder="1"/>
    <xf numFmtId="2" fontId="10" fillId="0" borderId="0" xfId="0" applyNumberFormat="1" applyFont="1" applyFill="1" applyBorder="1"/>
    <xf numFmtId="0" fontId="13" fillId="0" borderId="0" xfId="0" applyFont="1" applyFill="1" applyBorder="1"/>
    <xf numFmtId="0" fontId="10" fillId="6" borderId="10" xfId="0" applyFont="1" applyFill="1" applyBorder="1" applyProtection="1">
      <protection locked="0"/>
    </xf>
    <xf numFmtId="0" fontId="10" fillId="6" borderId="5" xfId="0" applyFont="1" applyFill="1" applyBorder="1" applyProtection="1">
      <protection locked="0"/>
    </xf>
    <xf numFmtId="0" fontId="13" fillId="6" borderId="5" xfId="0" applyFont="1" applyFill="1" applyBorder="1" applyProtection="1">
      <protection locked="0"/>
    </xf>
    <xf numFmtId="0" fontId="13" fillId="6" borderId="6" xfId="0" applyFont="1" applyFill="1" applyBorder="1" applyProtection="1">
      <protection locked="0"/>
    </xf>
    <xf numFmtId="0" fontId="10" fillId="3" borderId="9" xfId="0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0" fontId="13" fillId="3" borderId="0" xfId="0" applyFont="1" applyFill="1" applyBorder="1" applyProtection="1">
      <protection locked="0"/>
    </xf>
    <xf numFmtId="2" fontId="10" fillId="3" borderId="0" xfId="0" applyNumberFormat="1" applyFont="1" applyFill="1" applyBorder="1" applyProtection="1">
      <protection locked="0"/>
    </xf>
    <xf numFmtId="0" fontId="13" fillId="3" borderId="0" xfId="0" applyFont="1" applyFill="1" applyProtection="1"/>
    <xf numFmtId="0" fontId="13" fillId="3" borderId="0" xfId="0" applyFont="1" applyFill="1" applyProtection="1">
      <protection locked="0"/>
    </xf>
    <xf numFmtId="0" fontId="13" fillId="0" borderId="18" xfId="0" applyFont="1" applyBorder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3" fillId="2" borderId="31" xfId="0" applyFont="1" applyFill="1" applyBorder="1" applyAlignment="1" applyProtection="1">
      <protection locked="0"/>
    </xf>
    <xf numFmtId="0" fontId="10" fillId="0" borderId="32" xfId="0" applyFont="1" applyFill="1" applyBorder="1" applyProtection="1"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Fill="1" applyAlignment="1">
      <alignment vertical="top" wrapText="1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22" fillId="0" borderId="0" xfId="0" applyFont="1" applyFill="1" applyBorder="1" applyAlignment="1">
      <alignment horizontal="center" wrapText="1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>
      <alignment wrapText="1"/>
    </xf>
    <xf numFmtId="0" fontId="16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5" borderId="4" xfId="0" applyFont="1" applyFill="1" applyBorder="1" applyProtection="1">
      <protection locked="0"/>
    </xf>
    <xf numFmtId="0" fontId="10" fillId="5" borderId="20" xfId="0" applyFont="1" applyFill="1" applyBorder="1" applyProtection="1"/>
    <xf numFmtId="0" fontId="21" fillId="0" borderId="9" xfId="0" applyFont="1" applyBorder="1" applyProtection="1"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2" fontId="16" fillId="0" borderId="0" xfId="0" applyNumberFormat="1" applyFont="1" applyFill="1" applyBorder="1" applyAlignment="1" applyProtection="1">
      <alignment wrapText="1"/>
    </xf>
    <xf numFmtId="0" fontId="13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 wrapText="1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2" borderId="11" xfId="0" applyFont="1" applyFill="1" applyBorder="1" applyAlignment="1" applyProtection="1">
      <alignment wrapText="1"/>
    </xf>
    <xf numFmtId="0" fontId="10" fillId="7" borderId="15" xfId="0" applyFont="1" applyFill="1" applyBorder="1" applyAlignment="1">
      <alignment horizontal="center" vertical="top" wrapText="1"/>
    </xf>
    <xf numFmtId="0" fontId="10" fillId="7" borderId="16" xfId="0" applyFont="1" applyFill="1" applyBorder="1" applyAlignment="1">
      <alignment horizontal="center" vertical="top" wrapText="1"/>
    </xf>
    <xf numFmtId="0" fontId="13" fillId="7" borderId="17" xfId="0" applyNumberFormat="1" applyFont="1" applyFill="1" applyBorder="1" applyAlignment="1" applyProtection="1">
      <alignment wrapText="1"/>
      <protection locked="0"/>
    </xf>
    <xf numFmtId="0" fontId="10" fillId="7" borderId="15" xfId="0" applyFont="1" applyFill="1" applyBorder="1" applyAlignment="1" applyProtection="1">
      <alignment horizontal="center" vertical="center" wrapText="1"/>
      <protection locked="0"/>
    </xf>
    <xf numFmtId="0" fontId="10" fillId="7" borderId="16" xfId="0" applyFont="1" applyFill="1" applyBorder="1" applyAlignment="1" applyProtection="1">
      <alignment horizontal="center" vertical="center" wrapText="1"/>
      <protection locked="0"/>
    </xf>
    <xf numFmtId="0" fontId="10" fillId="7" borderId="2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0" fillId="7" borderId="17" xfId="0" applyFont="1" applyFill="1" applyBorder="1" applyAlignment="1" applyProtection="1">
      <alignment horizontal="center" vertical="center" wrapText="1"/>
      <protection locked="0"/>
    </xf>
    <xf numFmtId="0" fontId="10" fillId="7" borderId="12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14" fontId="17" fillId="0" borderId="17" xfId="0" applyNumberFormat="1" applyFont="1" applyFill="1" applyBorder="1" applyAlignment="1" applyProtection="1">
      <alignment vertical="center" wrapText="1"/>
      <protection locked="0"/>
    </xf>
    <xf numFmtId="0" fontId="17" fillId="2" borderId="17" xfId="0" applyFont="1" applyFill="1" applyBorder="1" applyAlignment="1" applyProtection="1">
      <alignment wrapText="1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>
      <alignment horizontal="center" vertical="center" wrapText="1"/>
    </xf>
    <xf numFmtId="0" fontId="10" fillId="5" borderId="17" xfId="0" applyFont="1" applyFill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wrapText="1"/>
    </xf>
    <xf numFmtId="2" fontId="13" fillId="0" borderId="0" xfId="0" applyNumberFormat="1" applyFont="1" applyFill="1" applyBorder="1" applyProtection="1"/>
    <xf numFmtId="0" fontId="0" fillId="0" borderId="0" xfId="0" applyAlignment="1"/>
    <xf numFmtId="0" fontId="27" fillId="6" borderId="5" xfId="0" applyFont="1" applyFill="1" applyBorder="1" applyAlignment="1" applyProtection="1">
      <alignment wrapText="1"/>
    </xf>
    <xf numFmtId="0" fontId="27" fillId="6" borderId="6" xfId="0" applyFont="1" applyFill="1" applyBorder="1" applyAlignment="1" applyProtection="1">
      <alignment wrapText="1"/>
    </xf>
    <xf numFmtId="0" fontId="5" fillId="2" borderId="27" xfId="0" applyFont="1" applyFill="1" applyBorder="1"/>
    <xf numFmtId="0" fontId="5" fillId="2" borderId="7" xfId="0" applyFont="1" applyFill="1" applyBorder="1" applyProtection="1"/>
    <xf numFmtId="4" fontId="5" fillId="2" borderId="30" xfId="0" applyNumberFormat="1" applyFont="1" applyFill="1" applyBorder="1" applyProtection="1"/>
    <xf numFmtId="0" fontId="5" fillId="2" borderId="9" xfId="0" applyFont="1" applyFill="1" applyBorder="1"/>
    <xf numFmtId="0" fontId="5" fillId="2" borderId="5" xfId="0" applyFont="1" applyFill="1" applyBorder="1" applyAlignment="1">
      <alignment horizontal="center" wrapText="1"/>
    </xf>
    <xf numFmtId="0" fontId="4" fillId="0" borderId="0" xfId="0" applyFont="1" applyBorder="1" applyAlignment="1"/>
    <xf numFmtId="164" fontId="4" fillId="0" borderId="33" xfId="1" applyFont="1" applyBorder="1" applyProtection="1"/>
    <xf numFmtId="164" fontId="5" fillId="0" borderId="33" xfId="1" applyFont="1" applyBorder="1" applyProtection="1"/>
    <xf numFmtId="164" fontId="5" fillId="0" borderId="33" xfId="1" applyFont="1" applyBorder="1" applyAlignment="1" applyProtection="1">
      <alignment horizontal="right"/>
    </xf>
    <xf numFmtId="164" fontId="4" fillId="0" borderId="2" xfId="1" applyFont="1" applyBorder="1" applyProtection="1"/>
    <xf numFmtId="164" fontId="4" fillId="2" borderId="30" xfId="1" applyFont="1" applyFill="1" applyBorder="1" applyProtection="1"/>
    <xf numFmtId="164" fontId="4" fillId="2" borderId="18" xfId="1" applyFont="1" applyFill="1" applyBorder="1" applyProtection="1"/>
    <xf numFmtId="4" fontId="5" fillId="0" borderId="33" xfId="0" applyNumberFormat="1" applyFont="1" applyFill="1" applyBorder="1" applyProtection="1"/>
    <xf numFmtId="0" fontId="5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2" fontId="4" fillId="0" borderId="6" xfId="0" applyNumberFormat="1" applyFont="1" applyBorder="1"/>
    <xf numFmtId="0" fontId="4" fillId="0" borderId="3" xfId="0" applyFont="1" applyBorder="1" applyAlignment="1"/>
    <xf numFmtId="0" fontId="5" fillId="2" borderId="20" xfId="0" applyFont="1" applyFill="1" applyBorder="1" applyAlignment="1">
      <alignment horizontal="left" indent="1"/>
    </xf>
    <xf numFmtId="0" fontId="4" fillId="0" borderId="34" xfId="0" applyFont="1" applyBorder="1" applyAlignment="1"/>
    <xf numFmtId="0" fontId="4" fillId="0" borderId="2" xfId="0" applyFont="1" applyBorder="1" applyAlignment="1"/>
    <xf numFmtId="0" fontId="4" fillId="0" borderId="35" xfId="0" applyFont="1" applyBorder="1" applyAlignment="1"/>
    <xf numFmtId="0" fontId="7" fillId="0" borderId="17" xfId="0" applyFont="1" applyBorder="1" applyAlignment="1" applyProtection="1">
      <alignment wrapText="1"/>
      <protection locked="0"/>
    </xf>
    <xf numFmtId="0" fontId="16" fillId="2" borderId="17" xfId="0" applyFont="1" applyFill="1" applyBorder="1" applyAlignment="1" applyProtection="1">
      <protection locked="0"/>
    </xf>
    <xf numFmtId="2" fontId="16" fillId="2" borderId="17" xfId="0" applyNumberFormat="1" applyFont="1" applyFill="1" applyBorder="1" applyAlignment="1" applyProtection="1">
      <protection locked="0"/>
    </xf>
    <xf numFmtId="0" fontId="17" fillId="2" borderId="17" xfId="0" applyFont="1" applyFill="1" applyBorder="1" applyAlignment="1" applyProtection="1">
      <protection locked="0"/>
    </xf>
    <xf numFmtId="0" fontId="13" fillId="0" borderId="0" xfId="0" applyFont="1" applyAlignment="1" applyProtection="1">
      <protection locked="0"/>
    </xf>
    <xf numFmtId="0" fontId="7" fillId="0" borderId="36" xfId="0" applyFont="1" applyBorder="1" applyAlignment="1" applyProtection="1">
      <alignment wrapText="1"/>
      <protection locked="0"/>
    </xf>
    <xf numFmtId="2" fontId="13" fillId="0" borderId="0" xfId="0" applyNumberFormat="1" applyFont="1" applyBorder="1" applyAlignment="1">
      <alignment horizontal="right" wrapText="1"/>
    </xf>
    <xf numFmtId="0" fontId="10" fillId="0" borderId="0" xfId="0" applyFont="1" applyAlignment="1" applyProtection="1">
      <protection locked="0"/>
    </xf>
    <xf numFmtId="2" fontId="10" fillId="5" borderId="37" xfId="0" applyNumberFormat="1" applyFont="1" applyFill="1" applyBorder="1" applyAlignment="1">
      <alignment wrapText="1"/>
    </xf>
    <xf numFmtId="0" fontId="10" fillId="5" borderId="36" xfId="0" applyFont="1" applyFill="1" applyBorder="1"/>
    <xf numFmtId="0" fontId="10" fillId="5" borderId="38" xfId="0" applyFont="1" applyFill="1" applyBorder="1"/>
    <xf numFmtId="4" fontId="16" fillId="2" borderId="40" xfId="0" applyNumberFormat="1" applyFont="1" applyFill="1" applyBorder="1" applyProtection="1"/>
    <xf numFmtId="4" fontId="13" fillId="7" borderId="41" xfId="0" applyNumberFormat="1" applyFont="1" applyFill="1" applyBorder="1" applyProtection="1">
      <protection locked="0"/>
    </xf>
    <xf numFmtId="4" fontId="13" fillId="7" borderId="28" xfId="0" applyNumberFormat="1" applyFont="1" applyFill="1" applyBorder="1" applyProtection="1">
      <protection locked="0"/>
    </xf>
    <xf numFmtId="4" fontId="10" fillId="2" borderId="31" xfId="0" applyNumberFormat="1" applyFont="1" applyFill="1" applyBorder="1" applyProtection="1"/>
    <xf numFmtId="4" fontId="13" fillId="7" borderId="17" xfId="0" applyNumberFormat="1" applyFont="1" applyFill="1" applyBorder="1" applyAlignment="1" applyProtection="1">
      <alignment horizontal="right"/>
      <protection locked="0"/>
    </xf>
    <xf numFmtId="4" fontId="10" fillId="2" borderId="42" xfId="0" applyNumberFormat="1" applyFont="1" applyFill="1" applyBorder="1" applyProtection="1"/>
    <xf numFmtId="4" fontId="17" fillId="2" borderId="17" xfId="0" applyNumberFormat="1" applyFont="1" applyFill="1" applyBorder="1" applyProtection="1"/>
    <xf numFmtId="4" fontId="17" fillId="2" borderId="12" xfId="0" applyNumberFormat="1" applyFont="1" applyFill="1" applyBorder="1" applyProtection="1"/>
    <xf numFmtId="4" fontId="13" fillId="7" borderId="17" xfId="0" applyNumberFormat="1" applyFont="1" applyFill="1" applyBorder="1" applyProtection="1">
      <protection locked="0"/>
    </xf>
    <xf numFmtId="4" fontId="13" fillId="7" borderId="12" xfId="0" applyNumberFormat="1" applyFont="1" applyFill="1" applyBorder="1" applyProtection="1"/>
    <xf numFmtId="4" fontId="10" fillId="5" borderId="43" xfId="0" applyNumberFormat="1" applyFont="1" applyFill="1" applyBorder="1" applyProtection="1"/>
    <xf numFmtId="4" fontId="13" fillId="2" borderId="16" xfId="0" applyNumberFormat="1" applyFont="1" applyFill="1" applyBorder="1" applyProtection="1"/>
    <xf numFmtId="4" fontId="13" fillId="2" borderId="12" xfId="0" applyNumberFormat="1" applyFont="1" applyFill="1" applyBorder="1" applyProtection="1"/>
    <xf numFmtId="4" fontId="13" fillId="2" borderId="14" xfId="0" applyNumberFormat="1" applyFont="1" applyFill="1" applyBorder="1" applyProtection="1"/>
    <xf numFmtId="0" fontId="13" fillId="7" borderId="17" xfId="0" applyNumberFormat="1" applyFont="1" applyFill="1" applyBorder="1" applyProtection="1">
      <protection locked="0"/>
    </xf>
    <xf numFmtId="4" fontId="10" fillId="5" borderId="12" xfId="0" applyNumberFormat="1" applyFont="1" applyFill="1" applyBorder="1" applyProtection="1"/>
    <xf numFmtId="4" fontId="10" fillId="5" borderId="16" xfId="0" applyNumberFormat="1" applyFont="1" applyFill="1" applyBorder="1" applyProtection="1"/>
    <xf numFmtId="4" fontId="16" fillId="2" borderId="19" xfId="0" applyNumberFormat="1" applyFont="1" applyFill="1" applyBorder="1" applyProtection="1"/>
    <xf numFmtId="0" fontId="13" fillId="7" borderId="17" xfId="0" applyNumberFormat="1" applyFont="1" applyFill="1" applyBorder="1" applyAlignment="1" applyProtection="1">
      <protection locked="0"/>
    </xf>
    <xf numFmtId="0" fontId="13" fillId="5" borderId="17" xfId="0" applyNumberFormat="1" applyFont="1" applyFill="1" applyBorder="1" applyAlignment="1" applyProtection="1">
      <protection locked="0"/>
    </xf>
    <xf numFmtId="4" fontId="13" fillId="7" borderId="17" xfId="0" applyNumberFormat="1" applyFont="1" applyFill="1" applyBorder="1" applyAlignment="1" applyProtection="1">
      <protection locked="0"/>
    </xf>
    <xf numFmtId="4" fontId="13" fillId="7" borderId="17" xfId="0" applyNumberFormat="1" applyFont="1" applyFill="1" applyBorder="1" applyAlignment="1" applyProtection="1"/>
    <xf numFmtId="4" fontId="13" fillId="5" borderId="17" xfId="0" applyNumberFormat="1" applyFont="1" applyFill="1" applyBorder="1" applyAlignment="1" applyProtection="1">
      <protection locked="0"/>
    </xf>
    <xf numFmtId="4" fontId="13" fillId="5" borderId="17" xfId="0" applyNumberFormat="1" applyFont="1" applyFill="1" applyBorder="1" applyAlignment="1" applyProtection="1"/>
    <xf numFmtId="4" fontId="13" fillId="0" borderId="17" xfId="0" applyNumberFormat="1" applyFont="1" applyBorder="1" applyAlignment="1" applyProtection="1"/>
    <xf numFmtId="4" fontId="16" fillId="2" borderId="17" xfId="0" applyNumberFormat="1" applyFont="1" applyFill="1" applyBorder="1" applyAlignment="1" applyProtection="1"/>
    <xf numFmtId="4" fontId="13" fillId="7" borderId="17" xfId="0" applyNumberFormat="1" applyFont="1" applyFill="1" applyBorder="1" applyAlignment="1" applyProtection="1">
      <alignment wrapText="1"/>
      <protection locked="0"/>
    </xf>
    <xf numFmtId="4" fontId="13" fillId="7" borderId="12" xfId="0" applyNumberFormat="1" applyFont="1" applyFill="1" applyBorder="1" applyAlignment="1" applyProtection="1">
      <alignment wrapText="1"/>
    </xf>
    <xf numFmtId="4" fontId="10" fillId="5" borderId="43" xfId="0" applyNumberFormat="1" applyFont="1" applyFill="1" applyBorder="1" applyAlignment="1" applyProtection="1">
      <alignment wrapText="1"/>
    </xf>
    <xf numFmtId="4" fontId="13" fillId="7" borderId="16" xfId="0" applyNumberFormat="1" applyFont="1" applyFill="1" applyBorder="1" applyAlignment="1" applyProtection="1">
      <alignment wrapText="1"/>
    </xf>
    <xf numFmtId="4" fontId="13" fillId="7" borderId="16" xfId="0" applyNumberFormat="1" applyFont="1" applyFill="1" applyBorder="1" applyAlignment="1" applyProtection="1">
      <alignment horizontal="right" wrapText="1"/>
    </xf>
    <xf numFmtId="4" fontId="10" fillId="5" borderId="39" xfId="0" applyNumberFormat="1" applyFont="1" applyFill="1" applyBorder="1"/>
    <xf numFmtId="4" fontId="10" fillId="5" borderId="45" xfId="0" applyNumberFormat="1" applyFont="1" applyFill="1" applyBorder="1"/>
    <xf numFmtId="4" fontId="13" fillId="7" borderId="12" xfId="0" applyNumberFormat="1" applyFont="1" applyFill="1" applyBorder="1"/>
    <xf numFmtId="4" fontId="13" fillId="7" borderId="14" xfId="0" applyNumberFormat="1" applyFont="1" applyFill="1" applyBorder="1" applyAlignment="1" applyProtection="1">
      <alignment wrapText="1"/>
    </xf>
    <xf numFmtId="4" fontId="10" fillId="5" borderId="19" xfId="0" applyNumberFormat="1" applyFont="1" applyFill="1" applyBorder="1" applyProtection="1"/>
    <xf numFmtId="0" fontId="27" fillId="6" borderId="10" xfId="0" applyFont="1" applyFill="1" applyBorder="1" applyAlignment="1" applyProtection="1"/>
    <xf numFmtId="0" fontId="13" fillId="0" borderId="17" xfId="0" applyNumberFormat="1" applyFont="1" applyBorder="1" applyAlignment="1" applyProtection="1">
      <alignment wrapText="1"/>
      <protection locked="0"/>
    </xf>
    <xf numFmtId="0" fontId="13" fillId="0" borderId="42" xfId="0" applyNumberFormat="1" applyFont="1" applyBorder="1" applyAlignment="1" applyProtection="1">
      <alignment wrapText="1"/>
      <protection locked="0"/>
    </xf>
    <xf numFmtId="0" fontId="13" fillId="7" borderId="12" xfId="0" applyNumberFormat="1" applyFont="1" applyFill="1" applyBorder="1" applyProtection="1">
      <protection locked="0"/>
    </xf>
    <xf numFmtId="4" fontId="27" fillId="6" borderId="44" xfId="0" applyNumberFormat="1" applyFont="1" applyFill="1" applyBorder="1" applyAlignment="1" applyProtection="1">
      <alignment wrapText="1"/>
    </xf>
    <xf numFmtId="10" fontId="27" fillId="6" borderId="44" xfId="2" applyNumberFormat="1" applyFont="1" applyFill="1" applyBorder="1" applyAlignment="1" applyProtection="1">
      <alignment wrapText="1"/>
    </xf>
    <xf numFmtId="0" fontId="16" fillId="7" borderId="44" xfId="0" applyFont="1" applyFill="1" applyBorder="1" applyAlignment="1" applyProtection="1">
      <alignment vertical="top"/>
      <protection locked="0"/>
    </xf>
    <xf numFmtId="2" fontId="10" fillId="5" borderId="5" xfId="0" applyNumberFormat="1" applyFont="1" applyFill="1" applyBorder="1" applyAlignment="1" applyProtection="1">
      <alignment wrapText="1"/>
      <protection locked="0"/>
    </xf>
    <xf numFmtId="4" fontId="10" fillId="5" borderId="46" xfId="0" applyNumberFormat="1" applyFont="1" applyFill="1" applyBorder="1" applyAlignment="1" applyProtection="1">
      <alignment wrapText="1"/>
      <protection locked="0"/>
    </xf>
    <xf numFmtId="4" fontId="10" fillId="5" borderId="46" xfId="0" applyNumberFormat="1" applyFont="1" applyFill="1" applyBorder="1" applyProtection="1">
      <protection locked="0"/>
    </xf>
    <xf numFmtId="0" fontId="13" fillId="5" borderId="5" xfId="0" applyFont="1" applyFill="1" applyBorder="1" applyProtection="1">
      <protection locked="0"/>
    </xf>
    <xf numFmtId="2" fontId="10" fillId="5" borderId="6" xfId="0" applyNumberFormat="1" applyFont="1" applyFill="1" applyBorder="1" applyProtection="1"/>
    <xf numFmtId="4" fontId="13" fillId="5" borderId="46" xfId="0" applyNumberFormat="1" applyFont="1" applyFill="1" applyBorder="1" applyProtection="1"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vertical="center" wrapText="1"/>
      <protection locked="0"/>
    </xf>
    <xf numFmtId="4" fontId="13" fillId="0" borderId="17" xfId="0" applyNumberFormat="1" applyFont="1" applyBorder="1" applyProtection="1"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4" fontId="10" fillId="5" borderId="40" xfId="0" applyNumberFormat="1" applyFont="1" applyFill="1" applyBorder="1" applyAlignment="1" applyProtection="1">
      <alignment wrapText="1"/>
    </xf>
    <xf numFmtId="2" fontId="10" fillId="0" borderId="47" xfId="0" applyNumberFormat="1" applyFont="1" applyBorder="1" applyAlignment="1" applyProtection="1">
      <alignment horizontal="center" vertical="center" wrapText="1"/>
      <protection locked="0"/>
    </xf>
    <xf numFmtId="0" fontId="13" fillId="7" borderId="42" xfId="0" applyNumberFormat="1" applyFont="1" applyFill="1" applyBorder="1" applyAlignment="1" applyProtection="1">
      <alignment wrapText="1"/>
      <protection locked="0"/>
    </xf>
    <xf numFmtId="4" fontId="13" fillId="7" borderId="42" xfId="0" applyNumberFormat="1" applyFont="1" applyFill="1" applyBorder="1" applyAlignment="1" applyProtection="1">
      <alignment wrapText="1"/>
      <protection locked="0"/>
    </xf>
    <xf numFmtId="4" fontId="13" fillId="7" borderId="45" xfId="0" applyNumberFormat="1" applyFont="1" applyFill="1" applyBorder="1" applyAlignment="1" applyProtection="1">
      <alignment wrapText="1"/>
    </xf>
    <xf numFmtId="0" fontId="17" fillId="0" borderId="15" xfId="0" applyFont="1" applyFill="1" applyBorder="1" applyAlignment="1" applyProtection="1">
      <alignment vertical="center" wrapText="1"/>
      <protection locked="0"/>
    </xf>
    <xf numFmtId="0" fontId="0" fillId="0" borderId="29" xfId="0" applyBorder="1" applyAlignment="1">
      <alignment wrapText="1"/>
    </xf>
    <xf numFmtId="0" fontId="13" fillId="2" borderId="25" xfId="0" applyFont="1" applyFill="1" applyBorder="1" applyAlignment="1" applyProtection="1">
      <alignment horizontal="left" wrapText="1"/>
    </xf>
    <xf numFmtId="0" fontId="13" fillId="2" borderId="26" xfId="0" applyFont="1" applyFill="1" applyBorder="1" applyAlignment="1" applyProtection="1">
      <alignment horizontal="left" wrapText="1"/>
    </xf>
    <xf numFmtId="0" fontId="13" fillId="2" borderId="29" xfId="0" applyFont="1" applyFill="1" applyBorder="1" applyAlignment="1" applyProtection="1">
      <alignment horizontal="left" wrapText="1"/>
    </xf>
    <xf numFmtId="0" fontId="10" fillId="5" borderId="10" xfId="0" applyFont="1" applyFill="1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 locked="0"/>
    </xf>
    <xf numFmtId="0" fontId="10" fillId="0" borderId="0" xfId="0" applyFont="1" applyFill="1" applyBorder="1"/>
    <xf numFmtId="0" fontId="13" fillId="7" borderId="48" xfId="0" applyNumberFormat="1" applyFont="1" applyFill="1" applyBorder="1" applyAlignment="1" applyProtection="1">
      <alignment wrapText="1"/>
      <protection locked="0"/>
    </xf>
    <xf numFmtId="4" fontId="13" fillId="7" borderId="48" xfId="0" applyNumberFormat="1" applyFont="1" applyFill="1" applyBorder="1" applyAlignment="1" applyProtection="1">
      <alignment wrapText="1"/>
      <protection locked="0"/>
    </xf>
    <xf numFmtId="4" fontId="13" fillId="7" borderId="33" xfId="0" applyNumberFormat="1" applyFont="1" applyFill="1" applyBorder="1" applyAlignment="1" applyProtection="1">
      <alignment wrapText="1"/>
    </xf>
    <xf numFmtId="2" fontId="10" fillId="5" borderId="46" xfId="0" applyNumberFormat="1" applyFont="1" applyFill="1" applyBorder="1"/>
    <xf numFmtId="4" fontId="13" fillId="0" borderId="0" xfId="0" applyNumberFormat="1" applyFont="1" applyFill="1" applyBorder="1"/>
    <xf numFmtId="2" fontId="13" fillId="0" borderId="0" xfId="0" applyNumberFormat="1" applyFont="1" applyFill="1" applyBorder="1"/>
    <xf numFmtId="4" fontId="10" fillId="0" borderId="0" xfId="0" applyNumberFormat="1" applyFont="1" applyFill="1" applyBorder="1"/>
    <xf numFmtId="0" fontId="13" fillId="5" borderId="5" xfId="0" applyFont="1" applyFill="1" applyBorder="1"/>
    <xf numFmtId="2" fontId="13" fillId="5" borderId="5" xfId="0" applyNumberFormat="1" applyFont="1" applyFill="1" applyBorder="1"/>
    <xf numFmtId="4" fontId="13" fillId="5" borderId="46" xfId="0" applyNumberFormat="1" applyFont="1" applyFill="1" applyBorder="1"/>
    <xf numFmtId="4" fontId="10" fillId="5" borderId="43" xfId="0" applyNumberFormat="1" applyFont="1" applyFill="1" applyBorder="1"/>
    <xf numFmtId="4" fontId="16" fillId="2" borderId="43" xfId="0" applyNumberFormat="1" applyFont="1" applyFill="1" applyBorder="1" applyProtection="1"/>
    <xf numFmtId="0" fontId="13" fillId="2" borderId="57" xfId="0" applyFont="1" applyFill="1" applyBorder="1" applyAlignment="1" applyProtection="1">
      <alignment horizontal="left" wrapText="1"/>
    </xf>
    <xf numFmtId="0" fontId="13" fillId="2" borderId="52" xfId="0" applyFont="1" applyFill="1" applyBorder="1" applyAlignment="1" applyProtection="1">
      <alignment horizontal="left" wrapText="1"/>
    </xf>
    <xf numFmtId="0" fontId="13" fillId="2" borderId="53" xfId="0" applyFont="1" applyFill="1" applyBorder="1" applyAlignment="1" applyProtection="1">
      <alignment horizontal="left" wrapText="1"/>
    </xf>
    <xf numFmtId="0" fontId="13" fillId="5" borderId="6" xfId="0" applyFont="1" applyFill="1" applyBorder="1"/>
    <xf numFmtId="0" fontId="10" fillId="7" borderId="15" xfId="0" applyFont="1" applyFill="1" applyBorder="1" applyAlignment="1" applyProtection="1">
      <alignment vertical="center" wrapText="1"/>
      <protection locked="0"/>
    </xf>
    <xf numFmtId="0" fontId="10" fillId="7" borderId="16" xfId="0" applyFont="1" applyFill="1" applyBorder="1" applyAlignment="1" applyProtection="1">
      <alignment vertical="center" wrapText="1"/>
      <protection locked="0"/>
    </xf>
    <xf numFmtId="4" fontId="13" fillId="2" borderId="43" xfId="0" applyNumberFormat="1" applyFont="1" applyFill="1" applyBorder="1" applyProtection="1"/>
    <xf numFmtId="0" fontId="13" fillId="2" borderId="56" xfId="0" applyFont="1" applyFill="1" applyBorder="1" applyAlignment="1" applyProtection="1">
      <alignment horizontal="left" wrapText="1"/>
    </xf>
    <xf numFmtId="0" fontId="13" fillId="2" borderId="49" xfId="0" applyFont="1" applyFill="1" applyBorder="1" applyAlignment="1" applyProtection="1">
      <alignment horizontal="left" wrapText="1"/>
    </xf>
    <xf numFmtId="0" fontId="13" fillId="2" borderId="50" xfId="0" applyFont="1" applyFill="1" applyBorder="1" applyAlignment="1" applyProtection="1">
      <alignment horizontal="left" wrapText="1"/>
    </xf>
    <xf numFmtId="0" fontId="16" fillId="2" borderId="10" xfId="0" applyFont="1" applyFill="1" applyBorder="1" applyAlignment="1" applyProtection="1">
      <alignment horizontal="left" wrapText="1"/>
    </xf>
    <xf numFmtId="0" fontId="16" fillId="2" borderId="5" xfId="0" applyFont="1" applyFill="1" applyBorder="1" applyAlignment="1" applyProtection="1">
      <alignment horizontal="left" wrapText="1"/>
    </xf>
    <xf numFmtId="0" fontId="16" fillId="2" borderId="46" xfId="0" applyFont="1" applyFill="1" applyBorder="1" applyAlignment="1" applyProtection="1">
      <alignment horizontal="left" wrapText="1"/>
    </xf>
    <xf numFmtId="0" fontId="16" fillId="2" borderId="6" xfId="0" applyFont="1" applyFill="1" applyBorder="1" applyAlignment="1" applyProtection="1">
      <alignment horizontal="center" wrapText="1"/>
    </xf>
    <xf numFmtId="0" fontId="7" fillId="0" borderId="56" xfId="0" applyFont="1" applyBorder="1" applyAlignment="1" applyProtection="1">
      <alignment wrapText="1"/>
      <protection locked="0"/>
    </xf>
    <xf numFmtId="0" fontId="7" fillId="0" borderId="50" xfId="0" applyFont="1" applyBorder="1" applyAlignment="1" applyProtection="1">
      <alignment wrapText="1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 applyProtection="1">
      <alignment horizontal="left" wrapText="1"/>
    </xf>
    <xf numFmtId="4" fontId="16" fillId="0" borderId="0" xfId="0" applyNumberFormat="1" applyFont="1" applyFill="1" applyBorder="1" applyProtection="1"/>
    <xf numFmtId="0" fontId="17" fillId="0" borderId="17" xfId="0" applyFont="1" applyFill="1" applyBorder="1" applyAlignment="1" applyProtection="1">
      <alignment vertical="center" wrapText="1"/>
      <protection locked="0"/>
    </xf>
    <xf numFmtId="2" fontId="13" fillId="0" borderId="0" xfId="0" applyNumberFormat="1" applyFont="1" applyBorder="1" applyAlignment="1">
      <alignment horizontal="left" wrapText="1"/>
    </xf>
    <xf numFmtId="2" fontId="13" fillId="0" borderId="0" xfId="0" applyNumberFormat="1" applyFont="1" applyBorder="1" applyAlignment="1">
      <alignment horizontal="left" vertical="top" wrapText="1"/>
    </xf>
    <xf numFmtId="4" fontId="13" fillId="0" borderId="0" xfId="0" applyNumberFormat="1" applyFont="1" applyProtection="1"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2" fontId="13" fillId="7" borderId="17" xfId="0" applyNumberFormat="1" applyFont="1" applyFill="1" applyBorder="1" applyAlignment="1" applyProtection="1">
      <alignment wrapText="1"/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49" fontId="17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Alignment="1" applyProtection="1">
      <alignment horizontal="left" vertical="center"/>
    </xf>
    <xf numFmtId="0" fontId="19" fillId="6" borderId="10" xfId="0" applyFont="1" applyFill="1" applyBorder="1" applyAlignment="1" applyProtection="1">
      <alignment horizontal="right" wrapText="1"/>
    </xf>
    <xf numFmtId="0" fontId="19" fillId="6" borderId="5" xfId="0" applyFont="1" applyFill="1" applyBorder="1" applyAlignment="1" applyProtection="1">
      <alignment horizontal="right" wrapText="1"/>
    </xf>
    <xf numFmtId="0" fontId="19" fillId="6" borderId="6" xfId="0" applyFont="1" applyFill="1" applyBorder="1" applyAlignment="1" applyProtection="1">
      <alignment horizontal="right" wrapText="1"/>
    </xf>
    <xf numFmtId="0" fontId="13" fillId="0" borderId="11" xfId="0" applyFont="1" applyBorder="1" applyAlignment="1" applyProtection="1">
      <alignment wrapText="1"/>
      <protection locked="0"/>
    </xf>
    <xf numFmtId="0" fontId="13" fillId="0" borderId="17" xfId="0" applyFont="1" applyBorder="1" applyAlignment="1" applyProtection="1">
      <alignment wrapText="1"/>
      <protection locked="0"/>
    </xf>
    <xf numFmtId="0" fontId="27" fillId="6" borderId="10" xfId="0" applyFont="1" applyFill="1" applyBorder="1" applyAlignment="1" applyProtection="1">
      <alignment wrapText="1"/>
    </xf>
    <xf numFmtId="0" fontId="27" fillId="6" borderId="5" xfId="0" applyFont="1" applyFill="1" applyBorder="1" applyAlignment="1" applyProtection="1">
      <alignment wrapText="1"/>
    </xf>
    <xf numFmtId="0" fontId="27" fillId="6" borderId="6" xfId="0" applyFont="1" applyFill="1" applyBorder="1" applyAlignment="1" applyProtection="1">
      <alignment wrapText="1"/>
    </xf>
    <xf numFmtId="0" fontId="10" fillId="2" borderId="21" xfId="0" applyFont="1" applyFill="1" applyBorder="1" applyAlignment="1" applyProtection="1">
      <alignment wrapText="1"/>
      <protection locked="0"/>
    </xf>
    <xf numFmtId="0" fontId="13" fillId="0" borderId="42" xfId="0" applyFont="1" applyBorder="1" applyAlignment="1">
      <alignment wrapText="1"/>
    </xf>
    <xf numFmtId="0" fontId="13" fillId="2" borderId="31" xfId="0" applyFont="1" applyFill="1" applyBorder="1" applyAlignment="1" applyProtection="1"/>
    <xf numFmtId="0" fontId="13" fillId="2" borderId="38" xfId="0" applyFont="1" applyFill="1" applyBorder="1" applyAlignment="1" applyProtection="1"/>
    <xf numFmtId="0" fontId="13" fillId="2" borderId="65" xfId="0" applyFont="1" applyFill="1" applyBorder="1" applyAlignment="1" applyProtection="1"/>
    <xf numFmtId="0" fontId="13" fillId="0" borderId="28" xfId="0" applyFont="1" applyBorder="1" applyAlignment="1" applyProtection="1">
      <alignment wrapText="1"/>
      <protection locked="0"/>
    </xf>
    <xf numFmtId="0" fontId="13" fillId="0" borderId="26" xfId="0" applyFont="1" applyBorder="1" applyAlignment="1" applyProtection="1">
      <alignment wrapText="1"/>
      <protection locked="0"/>
    </xf>
    <xf numFmtId="0" fontId="13" fillId="0" borderId="66" xfId="0" applyFont="1" applyBorder="1" applyAlignment="1" applyProtection="1">
      <alignment wrapText="1"/>
      <protection locked="0"/>
    </xf>
    <xf numFmtId="0" fontId="10" fillId="2" borderId="21" xfId="0" applyFont="1" applyFill="1" applyBorder="1" applyAlignment="1" applyProtection="1">
      <alignment vertical="center" wrapText="1"/>
    </xf>
    <xf numFmtId="0" fontId="10" fillId="0" borderId="11" xfId="0" applyFont="1" applyFill="1" applyBorder="1" applyAlignment="1" applyProtection="1">
      <alignment wrapText="1"/>
      <protection locked="0"/>
    </xf>
    <xf numFmtId="0" fontId="13" fillId="0" borderId="17" xfId="0" applyFont="1" applyBorder="1" applyAlignment="1">
      <alignment wrapText="1"/>
    </xf>
    <xf numFmtId="0" fontId="19" fillId="5" borderId="10" xfId="0" applyFont="1" applyFill="1" applyBorder="1" applyAlignment="1" applyProtection="1">
      <alignment wrapText="1"/>
      <protection locked="0"/>
    </xf>
    <xf numFmtId="0" fontId="19" fillId="5" borderId="5" xfId="0" applyFont="1" applyFill="1" applyBorder="1" applyAlignment="1" applyProtection="1">
      <alignment wrapText="1"/>
      <protection locked="0"/>
    </xf>
    <xf numFmtId="0" fontId="19" fillId="5" borderId="6" xfId="0" applyFont="1" applyFill="1" applyBorder="1" applyAlignment="1" applyProtection="1">
      <alignment wrapText="1"/>
      <protection locked="0"/>
    </xf>
    <xf numFmtId="0" fontId="10" fillId="0" borderId="32" xfId="0" applyFont="1" applyFill="1" applyBorder="1" applyAlignment="1" applyProtection="1"/>
    <xf numFmtId="0" fontId="10" fillId="0" borderId="62" xfId="0" applyFont="1" applyFill="1" applyBorder="1" applyAlignment="1" applyProtection="1"/>
    <xf numFmtId="0" fontId="10" fillId="0" borderId="63" xfId="0" applyFont="1" applyFill="1" applyBorder="1" applyAlignment="1" applyProtection="1"/>
    <xf numFmtId="0" fontId="13" fillId="0" borderId="11" xfId="0" applyFont="1" applyBorder="1" applyAlignment="1" applyProtection="1">
      <alignment vertical="center" wrapText="1"/>
    </xf>
    <xf numFmtId="0" fontId="10" fillId="2" borderId="64" xfId="0" applyFont="1" applyFill="1" applyBorder="1" applyAlignment="1" applyProtection="1">
      <alignment vertical="top" wrapText="1"/>
    </xf>
    <xf numFmtId="0" fontId="13" fillId="2" borderId="37" xfId="0" applyFont="1" applyFill="1" applyBorder="1" applyAlignment="1">
      <alignment vertical="top" wrapText="1"/>
    </xf>
    <xf numFmtId="0" fontId="13" fillId="0" borderId="37" xfId="0" applyFont="1" applyBorder="1" applyAlignment="1">
      <alignment wrapText="1"/>
    </xf>
    <xf numFmtId="0" fontId="0" fillId="0" borderId="43" xfId="0" applyBorder="1" applyAlignment="1">
      <alignment wrapText="1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>
      <alignment horizontal="center" vertical="center" wrapText="1"/>
    </xf>
    <xf numFmtId="0" fontId="13" fillId="2" borderId="55" xfId="0" applyFont="1" applyFill="1" applyBorder="1" applyAlignment="1" applyProtection="1">
      <alignment wrapText="1"/>
    </xf>
    <xf numFmtId="0" fontId="13" fillId="2" borderId="15" xfId="0" applyFont="1" applyFill="1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13" fillId="0" borderId="11" xfId="0" applyFont="1" applyBorder="1" applyAlignment="1" applyProtection="1">
      <alignment vertical="top" wrapText="1"/>
      <protection locked="0"/>
    </xf>
    <xf numFmtId="0" fontId="13" fillId="0" borderId="17" xfId="0" applyFont="1" applyBorder="1" applyAlignment="1" applyProtection="1">
      <alignment vertical="top" wrapText="1"/>
      <protection locked="0"/>
    </xf>
    <xf numFmtId="0" fontId="19" fillId="6" borderId="27" xfId="0" applyFont="1" applyFill="1" applyBorder="1" applyAlignment="1" applyProtection="1">
      <alignment vertical="top" wrapText="1"/>
    </xf>
    <xf numFmtId="0" fontId="19" fillId="6" borderId="7" xfId="0" applyFont="1" applyFill="1" applyBorder="1" applyAlignment="1" applyProtection="1">
      <alignment vertical="top" wrapText="1"/>
    </xf>
    <xf numFmtId="0" fontId="19" fillId="6" borderId="30" xfId="0" applyFont="1" applyFill="1" applyBorder="1" applyAlignment="1" applyProtection="1">
      <alignment vertical="top" wrapText="1"/>
    </xf>
    <xf numFmtId="0" fontId="16" fillId="2" borderId="27" xfId="0" applyFont="1" applyFill="1" applyBorder="1" applyAlignment="1" applyProtection="1">
      <alignment vertical="top" wrapText="1"/>
      <protection locked="0"/>
    </xf>
    <xf numFmtId="0" fontId="0" fillId="0" borderId="30" xfId="0" applyBorder="1"/>
    <xf numFmtId="0" fontId="11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3" fillId="6" borderId="10" xfId="0" applyFont="1" applyFill="1" applyBorder="1" applyAlignment="1" applyProtection="1">
      <alignment horizontal="center" wrapText="1"/>
    </xf>
    <xf numFmtId="0" fontId="23" fillId="6" borderId="5" xfId="0" applyFont="1" applyFill="1" applyBorder="1" applyAlignment="1" applyProtection="1">
      <alignment horizontal="center" wrapText="1"/>
    </xf>
    <xf numFmtId="0" fontId="23" fillId="6" borderId="6" xfId="0" applyFont="1" applyFill="1" applyBorder="1" applyAlignment="1" applyProtection="1">
      <alignment horizontal="center" wrapText="1"/>
    </xf>
    <xf numFmtId="0" fontId="10" fillId="0" borderId="22" xfId="0" applyFont="1" applyFill="1" applyBorder="1" applyAlignment="1" applyProtection="1">
      <alignment wrapText="1"/>
      <protection locked="0"/>
    </xf>
    <xf numFmtId="0" fontId="13" fillId="0" borderId="23" xfId="0" applyFont="1" applyBorder="1" applyAlignment="1">
      <alignment wrapText="1"/>
    </xf>
    <xf numFmtId="4" fontId="16" fillId="6" borderId="4" xfId="0" applyNumberFormat="1" applyFont="1" applyFill="1" applyBorder="1" applyAlignment="1" applyProtection="1">
      <alignment wrapText="1"/>
    </xf>
    <xf numFmtId="4" fontId="0" fillId="0" borderId="19" xfId="0" applyNumberFormat="1" applyBorder="1" applyAlignment="1">
      <alignment wrapText="1"/>
    </xf>
    <xf numFmtId="0" fontId="23" fillId="6" borderId="10" xfId="0" applyFont="1" applyFill="1" applyBorder="1" applyAlignment="1" applyProtection="1">
      <alignment horizontal="center" wrapText="1"/>
      <protection locked="0"/>
    </xf>
    <xf numFmtId="0" fontId="23" fillId="6" borderId="5" xfId="0" applyFont="1" applyFill="1" applyBorder="1" applyAlignment="1" applyProtection="1">
      <alignment horizontal="center" wrapText="1"/>
      <protection locked="0"/>
    </xf>
    <xf numFmtId="0" fontId="23" fillId="6" borderId="6" xfId="0" applyFont="1" applyFill="1" applyBorder="1" applyAlignment="1" applyProtection="1">
      <alignment horizontal="center" wrapText="1"/>
      <protection locked="0"/>
    </xf>
    <xf numFmtId="0" fontId="19" fillId="6" borderId="20" xfId="0" applyFont="1" applyFill="1" applyBorder="1" applyAlignment="1" applyProtection="1">
      <alignment wrapText="1"/>
      <protection locked="0"/>
    </xf>
    <xf numFmtId="0" fontId="19" fillId="6" borderId="4" xfId="0" applyFont="1" applyFill="1" applyBorder="1" applyAlignment="1" applyProtection="1">
      <alignment wrapText="1"/>
      <protection locked="0"/>
    </xf>
    <xf numFmtId="0" fontId="13" fillId="0" borderId="25" xfId="0" applyFont="1" applyBorder="1" applyAlignment="1" applyProtection="1">
      <alignment wrapText="1"/>
      <protection locked="0"/>
    </xf>
    <xf numFmtId="0" fontId="0" fillId="0" borderId="29" xfId="0" applyBorder="1" applyAlignment="1">
      <alignment wrapText="1"/>
    </xf>
    <xf numFmtId="0" fontId="13" fillId="0" borderId="25" xfId="0" applyFont="1" applyBorder="1" applyAlignment="1" applyProtection="1">
      <alignment horizontal="left"/>
      <protection locked="0"/>
    </xf>
    <xf numFmtId="0" fontId="0" fillId="0" borderId="29" xfId="0" applyBorder="1" applyAlignment="1">
      <alignment horizontal="left"/>
    </xf>
    <xf numFmtId="0" fontId="13" fillId="0" borderId="29" xfId="0" applyFont="1" applyBorder="1" applyAlignment="1" applyProtection="1">
      <alignment horizontal="left"/>
      <protection locked="0"/>
    </xf>
    <xf numFmtId="0" fontId="10" fillId="2" borderId="64" xfId="0" applyFont="1" applyFill="1" applyBorder="1" applyAlignment="1" applyProtection="1">
      <alignment wrapText="1"/>
    </xf>
    <xf numFmtId="0" fontId="3" fillId="2" borderId="37" xfId="0" applyFont="1" applyFill="1" applyBorder="1" applyAlignment="1">
      <alignment wrapText="1"/>
    </xf>
    <xf numFmtId="0" fontId="13" fillId="2" borderId="13" xfId="0" applyFont="1" applyFill="1" applyBorder="1" applyAlignment="1" applyProtection="1">
      <alignment wrapText="1"/>
    </xf>
    <xf numFmtId="0" fontId="0" fillId="2" borderId="48" xfId="0" applyFill="1" applyBorder="1" applyAlignment="1">
      <alignment wrapText="1"/>
    </xf>
    <xf numFmtId="0" fontId="13" fillId="0" borderId="13" xfId="0" applyFont="1" applyBorder="1" applyAlignment="1" applyProtection="1">
      <alignment vertical="top" wrapText="1"/>
      <protection locked="0"/>
    </xf>
    <xf numFmtId="0" fontId="13" fillId="0" borderId="48" xfId="0" applyFont="1" applyBorder="1" applyAlignment="1" applyProtection="1">
      <alignment vertical="top" wrapText="1"/>
      <protection locked="0"/>
    </xf>
    <xf numFmtId="0" fontId="10" fillId="5" borderId="10" xfId="0" applyFont="1" applyFill="1" applyBorder="1" applyAlignment="1" applyProtection="1">
      <alignment horizontal="left" wrapText="1"/>
      <protection locked="0"/>
    </xf>
    <xf numFmtId="0" fontId="10" fillId="5" borderId="5" xfId="0" applyFont="1" applyFill="1" applyBorder="1" applyAlignment="1" applyProtection="1">
      <alignment horizontal="left" wrapText="1"/>
      <protection locked="0"/>
    </xf>
    <xf numFmtId="0" fontId="10" fillId="5" borderId="6" xfId="0" applyFont="1" applyFill="1" applyBorder="1" applyAlignment="1" applyProtection="1">
      <alignment horizontal="left" wrapText="1"/>
      <protection locked="0"/>
    </xf>
    <xf numFmtId="0" fontId="13" fillId="2" borderId="11" xfId="0" applyFont="1" applyFill="1" applyBorder="1" applyAlignment="1" applyProtection="1">
      <alignment wrapText="1"/>
    </xf>
    <xf numFmtId="0" fontId="13" fillId="2" borderId="17" xfId="0" applyFont="1" applyFill="1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13" fillId="0" borderId="25" xfId="0" applyFont="1" applyBorder="1" applyAlignment="1" applyProtection="1">
      <alignment horizontal="left" vertical="top" wrapText="1"/>
      <protection locked="0"/>
    </xf>
    <xf numFmtId="0" fontId="13" fillId="0" borderId="29" xfId="0" applyFont="1" applyBorder="1" applyAlignment="1" applyProtection="1">
      <alignment horizontal="left" vertical="top" wrapText="1"/>
      <protection locked="0"/>
    </xf>
    <xf numFmtId="0" fontId="13" fillId="0" borderId="25" xfId="0" applyFont="1" applyBorder="1" applyAlignment="1" applyProtection="1">
      <alignment vertical="top" wrapText="1"/>
      <protection locked="0"/>
    </xf>
    <xf numFmtId="0" fontId="13" fillId="0" borderId="29" xfId="0" applyFont="1" applyBorder="1" applyAlignment="1" applyProtection="1">
      <alignment vertical="top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0" fillId="0" borderId="29" xfId="0" applyBorder="1" applyAlignment="1">
      <alignment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0" fillId="0" borderId="52" xfId="0" applyBorder="1" applyAlignment="1"/>
    <xf numFmtId="0" fontId="7" fillId="0" borderId="25" xfId="0" applyFont="1" applyBorder="1" applyAlignment="1" applyProtection="1">
      <alignment wrapText="1"/>
      <protection locked="0"/>
    </xf>
    <xf numFmtId="0" fontId="7" fillId="0" borderId="29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10" fillId="5" borderId="10" xfId="0" applyFont="1" applyFill="1" applyBorder="1" applyAlignment="1" applyProtection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6" fillId="2" borderId="10" xfId="0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/>
    </xf>
    <xf numFmtId="0" fontId="0" fillId="0" borderId="58" xfId="0" applyBorder="1" applyAlignment="1"/>
    <xf numFmtId="0" fontId="10" fillId="5" borderId="20" xfId="0" applyFont="1" applyFill="1" applyBorder="1" applyAlignment="1" applyProtection="1">
      <alignment wrapText="1"/>
    </xf>
    <xf numFmtId="0" fontId="13" fillId="5" borderId="4" xfId="0" applyFont="1" applyFill="1" applyBorder="1" applyAlignment="1">
      <alignment wrapText="1"/>
    </xf>
    <xf numFmtId="0" fontId="13" fillId="5" borderId="60" xfId="0" applyFont="1" applyFill="1" applyBorder="1" applyAlignment="1">
      <alignment wrapText="1"/>
    </xf>
    <xf numFmtId="0" fontId="13" fillId="0" borderId="36" xfId="0" applyFont="1" applyBorder="1" applyAlignment="1" applyProtection="1">
      <alignment wrapText="1"/>
      <protection locked="0"/>
    </xf>
    <xf numFmtId="0" fontId="13" fillId="0" borderId="39" xfId="0" applyFont="1" applyBorder="1" applyAlignment="1" applyProtection="1">
      <alignment wrapText="1"/>
      <protection locked="0"/>
    </xf>
    <xf numFmtId="0" fontId="10" fillId="7" borderId="51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10" fillId="7" borderId="47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13" fillId="0" borderId="29" xfId="0" applyFont="1" applyBorder="1" applyAlignment="1" applyProtection="1">
      <alignment wrapText="1"/>
      <protection locked="0"/>
    </xf>
    <xf numFmtId="0" fontId="13" fillId="0" borderId="28" xfId="0" applyFont="1" applyFill="1" applyBorder="1" applyAlignment="1" applyProtection="1">
      <alignment wrapText="1"/>
      <protection locked="0"/>
    </xf>
    <xf numFmtId="0" fontId="13" fillId="0" borderId="29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7" fillId="0" borderId="17" xfId="0" applyFont="1" applyFill="1" applyBorder="1" applyAlignment="1" applyProtection="1">
      <alignment vertical="center" wrapText="1"/>
      <protection locked="0"/>
    </xf>
    <xf numFmtId="0" fontId="17" fillId="0" borderId="17" xfId="0" applyFont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Alignment="1">
      <alignment horizontal="center" wrapText="1"/>
    </xf>
    <xf numFmtId="0" fontId="17" fillId="0" borderId="8" xfId="0" applyFont="1" applyFill="1" applyBorder="1" applyAlignment="1" applyProtection="1">
      <alignment vertical="center" wrapText="1"/>
      <protection locked="0"/>
    </xf>
    <xf numFmtId="0" fontId="17" fillId="0" borderId="49" xfId="0" applyFont="1" applyBorder="1" applyAlignment="1" applyProtection="1">
      <alignment vertical="center" wrapText="1"/>
      <protection locked="0"/>
    </xf>
    <xf numFmtId="0" fontId="0" fillId="0" borderId="5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0" fillId="5" borderId="10" xfId="0" applyFont="1" applyFill="1" applyBorder="1" applyAlignment="1">
      <alignment wrapText="1"/>
    </xf>
    <xf numFmtId="0" fontId="0" fillId="0" borderId="46" xfId="0" applyBorder="1" applyAlignment="1">
      <alignment wrapText="1"/>
    </xf>
    <xf numFmtId="0" fontId="14" fillId="0" borderId="0" xfId="0" applyFont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10" fillId="5" borderId="56" xfId="0" applyFont="1" applyFill="1" applyBorder="1" applyAlignment="1" applyProtection="1">
      <alignment horizontal="right" wrapText="1"/>
      <protection locked="0"/>
    </xf>
    <xf numFmtId="0" fontId="13" fillId="0" borderId="49" xfId="0" applyFont="1" applyBorder="1" applyAlignment="1">
      <alignment horizontal="right" wrapText="1"/>
    </xf>
    <xf numFmtId="0" fontId="13" fillId="0" borderId="50" xfId="0" applyFont="1" applyBorder="1" applyAlignment="1">
      <alignment horizontal="right" wrapText="1"/>
    </xf>
    <xf numFmtId="0" fontId="10" fillId="4" borderId="57" xfId="0" applyFont="1" applyFill="1" applyBorder="1" applyAlignment="1" applyProtection="1">
      <alignment vertical="center" wrapText="1"/>
      <protection locked="0"/>
    </xf>
    <xf numFmtId="0" fontId="13" fillId="0" borderId="52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8" fillId="0" borderId="49" xfId="0" applyFont="1" applyBorder="1" applyAlignment="1">
      <alignment vertical="center" wrapText="1"/>
    </xf>
    <xf numFmtId="0" fontId="28" fillId="0" borderId="50" xfId="0" applyFont="1" applyBorder="1" applyAlignment="1">
      <alignment vertical="center" wrapText="1"/>
    </xf>
    <xf numFmtId="0" fontId="28" fillId="0" borderId="41" xfId="0" applyFont="1" applyBorder="1" applyAlignment="1">
      <alignment vertical="center" wrapText="1"/>
    </xf>
    <xf numFmtId="0" fontId="28" fillId="0" borderId="52" xfId="0" applyFont="1" applyBorder="1" applyAlignment="1">
      <alignment vertical="center" wrapText="1"/>
    </xf>
    <xf numFmtId="0" fontId="28" fillId="0" borderId="53" xfId="0" applyFont="1" applyBorder="1" applyAlignment="1">
      <alignment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9" xfId="0" applyBorder="1" applyAlignment="1"/>
    <xf numFmtId="0" fontId="0" fillId="0" borderId="50" xfId="0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3" xfId="0" applyBorder="1" applyAlignment="1"/>
    <xf numFmtId="0" fontId="3" fillId="0" borderId="61" xfId="0" applyFont="1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20" fillId="0" borderId="10" xfId="0" applyFont="1" applyBorder="1" applyAlignment="1" applyProtection="1">
      <alignment wrapText="1"/>
      <protection locked="0"/>
    </xf>
    <xf numFmtId="0" fontId="20" fillId="0" borderId="5" xfId="0" applyFont="1" applyBorder="1" applyAlignment="1">
      <alignment wrapText="1"/>
    </xf>
    <xf numFmtId="0" fontId="20" fillId="0" borderId="6" xfId="0" applyFont="1" applyBorder="1" applyAlignment="1">
      <alignment wrapText="1"/>
    </xf>
    <xf numFmtId="0" fontId="3" fillId="0" borderId="5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29" xfId="0" applyBorder="1" applyAlignment="1">
      <alignment vertical="center"/>
    </xf>
    <xf numFmtId="0" fontId="13" fillId="0" borderId="25" xfId="0" applyFont="1" applyFill="1" applyBorder="1" applyAlignment="1" applyProtection="1">
      <alignment vertical="center" wrapText="1"/>
      <protection locked="0"/>
    </xf>
    <xf numFmtId="0" fontId="10" fillId="0" borderId="61" xfId="0" applyFont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57" xfId="0" applyBorder="1" applyAlignment="1"/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3" fillId="0" borderId="61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1" fillId="0" borderId="9" xfId="0" applyFont="1" applyBorder="1" applyAlignment="1" applyProtection="1">
      <alignment wrapText="1"/>
      <protection locked="0"/>
    </xf>
    <xf numFmtId="0" fontId="21" fillId="0" borderId="0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10" fillId="5" borderId="27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9" fillId="6" borderId="9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1" fillId="0" borderId="9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13" fillId="0" borderId="25" xfId="0" applyFont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wrapText="1"/>
    </xf>
    <xf numFmtId="0" fontId="28" fillId="0" borderId="10" xfId="0" applyFont="1" applyBorder="1" applyAlignment="1" applyProtection="1">
      <alignment vertical="top" wrapText="1"/>
      <protection locked="0"/>
    </xf>
    <xf numFmtId="0" fontId="28" fillId="0" borderId="5" xfId="0" applyFont="1" applyBorder="1" applyAlignment="1" applyProtection="1">
      <alignment vertical="top" wrapText="1"/>
      <protection locked="0"/>
    </xf>
    <xf numFmtId="0" fontId="28" fillId="0" borderId="6" xfId="0" applyFont="1" applyBorder="1" applyAlignment="1" applyProtection="1">
      <alignment vertical="top" wrapText="1"/>
      <protection locked="0"/>
    </xf>
    <xf numFmtId="0" fontId="19" fillId="6" borderId="10" xfId="0" applyFont="1" applyFill="1" applyBorder="1" applyAlignment="1" applyProtection="1">
      <alignment horizontal="center" vertical="center" wrapText="1"/>
      <protection locked="0"/>
    </xf>
    <xf numFmtId="0" fontId="22" fillId="6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19" fillId="7" borderId="9" xfId="0" applyFont="1" applyFill="1" applyBorder="1" applyAlignment="1" applyProtection="1">
      <alignment horizontal="left" wrapText="1"/>
      <protection locked="0"/>
    </xf>
    <xf numFmtId="0" fontId="22" fillId="7" borderId="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0" fillId="0" borderId="10" xfId="0" quotePrefix="1" applyFont="1" applyFill="1" applyBorder="1" applyAlignment="1" applyProtection="1">
      <alignment wrapText="1"/>
      <protection locked="0"/>
    </xf>
    <xf numFmtId="0" fontId="21" fillId="0" borderId="5" xfId="0" applyFont="1" applyFill="1" applyBorder="1" applyAlignment="1">
      <alignment wrapText="1"/>
    </xf>
    <xf numFmtId="0" fontId="21" fillId="0" borderId="6" xfId="0" applyFont="1" applyFill="1" applyBorder="1" applyAlignment="1">
      <alignment wrapText="1"/>
    </xf>
    <xf numFmtId="0" fontId="19" fillId="2" borderId="10" xfId="0" applyFont="1" applyFill="1" applyBorder="1" applyAlignment="1" applyProtection="1">
      <alignment horizontal="center" wrapText="1"/>
      <protection locked="0"/>
    </xf>
    <xf numFmtId="0" fontId="19" fillId="2" borderId="5" xfId="0" applyFont="1" applyFill="1" applyBorder="1" applyAlignment="1">
      <alignment horizontal="center" wrapText="1"/>
    </xf>
    <xf numFmtId="0" fontId="23" fillId="0" borderId="10" xfId="0" applyFont="1" applyFill="1" applyBorder="1" applyAlignment="1" applyProtection="1">
      <alignment vertical="top" wrapText="1"/>
      <protection locked="0"/>
    </xf>
    <xf numFmtId="0" fontId="24" fillId="0" borderId="5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3" fillId="0" borderId="5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0" fillId="0" borderId="9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19" fillId="6" borderId="10" xfId="0" applyFont="1" applyFill="1" applyBorder="1" applyAlignment="1" applyProtection="1">
      <alignment horizontal="center" vertical="top" wrapText="1"/>
      <protection locked="0"/>
    </xf>
    <xf numFmtId="0" fontId="25" fillId="0" borderId="56" xfId="0" applyFont="1" applyFill="1" applyBorder="1" applyAlignment="1" applyProtection="1">
      <alignment vertical="top" wrapText="1"/>
      <protection locked="0"/>
    </xf>
    <xf numFmtId="0" fontId="26" fillId="0" borderId="49" xfId="0" applyFont="1" applyBorder="1" applyAlignment="1">
      <alignment wrapText="1"/>
    </xf>
    <xf numFmtId="0" fontId="0" fillId="0" borderId="49" xfId="0" applyBorder="1" applyAlignment="1">
      <alignment wrapText="1"/>
    </xf>
    <xf numFmtId="0" fontId="15" fillId="0" borderId="20" xfId="0" applyFont="1" applyFill="1" applyBorder="1" applyAlignment="1" applyProtection="1">
      <alignment vertical="center" wrapText="1"/>
      <protection locked="0"/>
    </xf>
    <xf numFmtId="0" fontId="15" fillId="0" borderId="4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wrapText="1"/>
      <protection locked="0"/>
    </xf>
    <xf numFmtId="0" fontId="0" fillId="0" borderId="7" xfId="0" applyBorder="1" applyAlignment="1">
      <alignment wrapText="1"/>
    </xf>
    <xf numFmtId="0" fontId="7" fillId="0" borderId="11" xfId="0" applyFont="1" applyBorder="1" applyAlignment="1" applyProtection="1">
      <alignment wrapText="1"/>
      <protection locked="0"/>
    </xf>
    <xf numFmtId="0" fontId="13" fillId="0" borderId="25" xfId="0" applyFont="1" applyFill="1" applyBorder="1" applyAlignment="1" applyProtection="1">
      <alignment wrapText="1"/>
      <protection locked="0"/>
    </xf>
    <xf numFmtId="0" fontId="20" fillId="0" borderId="9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21"/>
  <sheetViews>
    <sheetView topLeftCell="A32" zoomScale="75" zoomScaleSheetLayoutView="55" workbookViewId="0">
      <selection activeCell="E20" sqref="E20"/>
    </sheetView>
  </sheetViews>
  <sheetFormatPr defaultColWidth="9.140625" defaultRowHeight="12.75" x14ac:dyDescent="0.2"/>
  <cols>
    <col min="1" max="1" width="24.42578125" style="26" customWidth="1"/>
    <col min="2" max="2" width="15.42578125" style="26" customWidth="1"/>
    <col min="3" max="3" width="21.140625" style="26" customWidth="1"/>
    <col min="4" max="4" width="13.5703125" style="26" customWidth="1"/>
    <col min="5" max="5" width="14.7109375" style="26" customWidth="1"/>
    <col min="6" max="6" width="12.42578125" style="26" customWidth="1"/>
    <col min="7" max="7" width="16" style="39" customWidth="1"/>
    <col min="8" max="8" width="13" style="26" customWidth="1"/>
    <col min="9" max="9" width="14.5703125" style="26" customWidth="1"/>
    <col min="10" max="10" width="18.140625" style="26" customWidth="1"/>
    <col min="11" max="11" width="12.85546875" style="26" customWidth="1"/>
    <col min="12" max="12" width="12" style="26" customWidth="1"/>
    <col min="13" max="13" width="4.28515625" style="26" customWidth="1"/>
    <col min="14" max="14" width="12.42578125" style="26" customWidth="1"/>
    <col min="15" max="16384" width="9.140625" style="26"/>
  </cols>
  <sheetData>
    <row r="1" spans="1:12" ht="36.75" customHeight="1" x14ac:dyDescent="0.2"/>
    <row r="2" spans="1:12" s="27" customFormat="1" ht="18" customHeight="1" x14ac:dyDescent="0.25">
      <c r="A2" s="90"/>
      <c r="B2" s="141"/>
      <c r="C2" s="142"/>
      <c r="D2" s="142"/>
      <c r="E2" s="142"/>
      <c r="F2" s="142"/>
      <c r="G2" s="142"/>
    </row>
    <row r="3" spans="1:12" s="27" customFormat="1" ht="16.5" customHeight="1" thickBot="1" x14ac:dyDescent="0.3">
      <c r="A3" s="90"/>
      <c r="B3" s="141"/>
      <c r="C3" s="142"/>
      <c r="D3" s="142"/>
      <c r="E3" s="142"/>
      <c r="F3" s="142"/>
      <c r="G3" s="142"/>
    </row>
    <row r="4" spans="1:12" s="27" customFormat="1" ht="57" customHeight="1" thickBot="1" x14ac:dyDescent="0.25">
      <c r="A4" s="265" t="s">
        <v>50</v>
      </c>
      <c r="B4" s="513" t="s">
        <v>161</v>
      </c>
      <c r="C4" s="514"/>
      <c r="D4" s="514"/>
      <c r="E4" s="514"/>
      <c r="F4" s="514"/>
      <c r="G4" s="514"/>
      <c r="H4" s="514"/>
      <c r="I4" s="514"/>
      <c r="J4" s="514"/>
      <c r="K4" s="514"/>
      <c r="L4" s="515"/>
    </row>
    <row r="5" spans="1:12" ht="39.75" customHeight="1" thickBot="1" x14ac:dyDescent="0.25"/>
    <row r="6" spans="1:12" ht="18.75" thickBot="1" x14ac:dyDescent="0.3">
      <c r="A6" s="526" t="s">
        <v>125</v>
      </c>
      <c r="B6" s="527"/>
      <c r="C6" s="527"/>
      <c r="D6" s="527"/>
      <c r="E6" s="527"/>
      <c r="F6" s="527"/>
      <c r="G6" s="527"/>
      <c r="H6" s="497"/>
      <c r="I6" s="497"/>
      <c r="J6" s="497"/>
      <c r="K6" s="497"/>
      <c r="L6" s="498"/>
    </row>
    <row r="7" spans="1:12" s="27" customFormat="1" ht="61.5" customHeight="1" thickBot="1" x14ac:dyDescent="0.25">
      <c r="A7" s="528" t="s">
        <v>104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30"/>
    </row>
    <row r="8" spans="1:12" s="27" customFormat="1" ht="18" x14ac:dyDescent="0.25">
      <c r="A8" s="162"/>
      <c r="B8" s="163"/>
      <c r="C8" s="163"/>
      <c r="D8" s="163"/>
      <c r="E8" s="163"/>
      <c r="F8" s="163"/>
      <c r="G8" s="163"/>
      <c r="H8" s="145"/>
      <c r="I8" s="145"/>
      <c r="J8" s="145"/>
      <c r="K8" s="145"/>
      <c r="L8" s="145"/>
    </row>
    <row r="10" spans="1:12" ht="17.25" customHeight="1" x14ac:dyDescent="0.25">
      <c r="A10" s="520" t="s">
        <v>157</v>
      </c>
      <c r="B10" s="521"/>
      <c r="C10" s="522"/>
      <c r="D10" s="522"/>
      <c r="E10" s="522"/>
      <c r="F10" s="522"/>
      <c r="G10" s="522"/>
      <c r="H10" s="522"/>
      <c r="I10" s="522"/>
      <c r="J10" s="522"/>
      <c r="K10" s="522"/>
      <c r="L10" s="522"/>
    </row>
    <row r="11" spans="1:12" s="27" customFormat="1" ht="17.25" customHeight="1" thickBot="1" x14ac:dyDescent="0.3">
      <c r="A11" s="86"/>
      <c r="B11" s="87"/>
      <c r="C11" s="88"/>
      <c r="G11" s="72"/>
    </row>
    <row r="12" spans="1:12" s="27" customFormat="1" ht="30.75" customHeight="1" thickBot="1" x14ac:dyDescent="0.3">
      <c r="A12" s="516" t="s">
        <v>124</v>
      </c>
      <c r="B12" s="517"/>
      <c r="C12" s="517"/>
      <c r="D12" s="517"/>
      <c r="E12" s="517"/>
      <c r="F12" s="518"/>
      <c r="G12" s="518"/>
      <c r="H12" s="518"/>
      <c r="I12" s="518"/>
      <c r="J12" s="518"/>
      <c r="K12" s="518"/>
      <c r="L12" s="519"/>
    </row>
    <row r="13" spans="1:12" s="27" customFormat="1" ht="30.75" customHeight="1" thickBot="1" x14ac:dyDescent="0.25">
      <c r="A13" s="143"/>
      <c r="B13" s="144"/>
      <c r="C13" s="144"/>
      <c r="D13" s="144"/>
      <c r="E13" s="144"/>
      <c r="F13" s="145"/>
      <c r="G13" s="145"/>
    </row>
    <row r="14" spans="1:12" s="92" customFormat="1" ht="75.75" customHeight="1" thickBot="1" x14ac:dyDescent="0.3">
      <c r="A14" s="523" t="s">
        <v>151</v>
      </c>
      <c r="B14" s="524"/>
      <c r="C14" s="524"/>
      <c r="D14" s="524"/>
      <c r="E14" s="524"/>
      <c r="F14" s="524"/>
      <c r="G14" s="525"/>
    </row>
    <row r="15" spans="1:12" s="80" customFormat="1" ht="47.25" customHeight="1" thickBot="1" x14ac:dyDescent="0.25">
      <c r="A15" s="544" t="s">
        <v>118</v>
      </c>
      <c r="B15" s="545"/>
      <c r="C15" s="545"/>
      <c r="D15" s="545"/>
      <c r="E15" s="545"/>
      <c r="F15" s="545"/>
      <c r="G15" s="546"/>
    </row>
    <row r="16" spans="1:12" s="98" customFormat="1" ht="44.25" customHeight="1" x14ac:dyDescent="0.2">
      <c r="A16" s="95" t="s">
        <v>7</v>
      </c>
      <c r="B16" s="547" t="s">
        <v>38</v>
      </c>
      <c r="C16" s="548"/>
      <c r="D16" s="96" t="s">
        <v>30</v>
      </c>
      <c r="E16" s="96" t="s">
        <v>43</v>
      </c>
      <c r="F16" s="96" t="s">
        <v>44</v>
      </c>
      <c r="G16" s="97" t="s">
        <v>26</v>
      </c>
    </row>
    <row r="17" spans="1:7" s="34" customFormat="1" ht="15" x14ac:dyDescent="0.25">
      <c r="A17" s="99" t="s">
        <v>90</v>
      </c>
      <c r="B17" s="100"/>
      <c r="C17" s="100"/>
      <c r="D17" s="100"/>
      <c r="E17" s="100"/>
      <c r="F17" s="100"/>
      <c r="G17" s="101"/>
    </row>
    <row r="18" spans="1:7" s="34" customFormat="1" ht="24.75" customHeight="1" x14ac:dyDescent="0.2">
      <c r="A18" s="102" t="s">
        <v>162</v>
      </c>
      <c r="B18" s="438" t="s">
        <v>163</v>
      </c>
      <c r="C18" s="439"/>
      <c r="D18" s="103" t="s">
        <v>182</v>
      </c>
      <c r="E18" s="231">
        <v>561.89476999999999</v>
      </c>
      <c r="F18" s="237">
        <v>95</v>
      </c>
      <c r="G18" s="232">
        <f t="shared" ref="G18:G23" si="0">E18*F18</f>
        <v>53380.003149999997</v>
      </c>
    </row>
    <row r="19" spans="1:7" s="34" customFormat="1" ht="25.5" customHeight="1" x14ac:dyDescent="0.2">
      <c r="A19" s="102" t="s">
        <v>405</v>
      </c>
      <c r="B19" s="438" t="s">
        <v>163</v>
      </c>
      <c r="C19" s="439"/>
      <c r="D19" s="103" t="s">
        <v>164</v>
      </c>
      <c r="E19" s="231">
        <v>576.32628599999998</v>
      </c>
      <c r="F19" s="237">
        <v>105</v>
      </c>
      <c r="G19" s="232">
        <f t="shared" si="0"/>
        <v>60514.260029999998</v>
      </c>
    </row>
    <row r="20" spans="1:7" s="34" customFormat="1" ht="27" customHeight="1" x14ac:dyDescent="0.2">
      <c r="A20" s="102"/>
      <c r="B20" s="438"/>
      <c r="C20" s="439"/>
      <c r="D20" s="103"/>
      <c r="E20" s="231"/>
      <c r="F20" s="237"/>
      <c r="G20" s="232">
        <f t="shared" si="0"/>
        <v>0</v>
      </c>
    </row>
    <row r="21" spans="1:7" s="34" customFormat="1" ht="21" customHeight="1" x14ac:dyDescent="0.2">
      <c r="A21" s="102"/>
      <c r="B21" s="438"/>
      <c r="C21" s="439"/>
      <c r="D21" s="103"/>
      <c r="E21" s="231"/>
      <c r="F21" s="237"/>
      <c r="G21" s="232">
        <f t="shared" si="0"/>
        <v>0</v>
      </c>
    </row>
    <row r="22" spans="1:7" s="34" customFormat="1" ht="24.75" customHeight="1" x14ac:dyDescent="0.2">
      <c r="A22" s="102"/>
      <c r="B22" s="438"/>
      <c r="C22" s="439"/>
      <c r="D22" s="103"/>
      <c r="E22" s="231"/>
      <c r="F22" s="237"/>
      <c r="G22" s="232">
        <f t="shared" si="0"/>
        <v>0</v>
      </c>
    </row>
    <row r="23" spans="1:7" s="92" customFormat="1" ht="21.75" customHeight="1" x14ac:dyDescent="0.2">
      <c r="A23" s="102"/>
      <c r="B23" s="438"/>
      <c r="C23" s="439"/>
      <c r="D23" s="103"/>
      <c r="E23" s="231"/>
      <c r="F23" s="237"/>
      <c r="G23" s="232">
        <f t="shared" si="0"/>
        <v>0</v>
      </c>
    </row>
    <row r="24" spans="1:7" s="34" customFormat="1" ht="24" customHeight="1" x14ac:dyDescent="0.25">
      <c r="A24" s="460" t="s">
        <v>59</v>
      </c>
      <c r="B24" s="461"/>
      <c r="C24" s="461"/>
      <c r="D24" s="461"/>
      <c r="E24" s="461"/>
      <c r="F24" s="462"/>
      <c r="G24" s="238">
        <f>SUM(G18:G23)</f>
        <v>113894.26317999999</v>
      </c>
    </row>
    <row r="25" spans="1:7" s="34" customFormat="1" ht="22.9" customHeight="1" x14ac:dyDescent="0.2">
      <c r="A25" s="463" t="s">
        <v>49</v>
      </c>
      <c r="B25" s="464"/>
      <c r="C25" s="464"/>
      <c r="D25" s="464"/>
      <c r="E25" s="464"/>
      <c r="F25" s="464"/>
      <c r="G25" s="465"/>
    </row>
    <row r="26" spans="1:7" s="34" customFormat="1" ht="23.25" customHeight="1" x14ac:dyDescent="0.2">
      <c r="A26" s="273" t="s">
        <v>165</v>
      </c>
      <c r="B26" s="438" t="s">
        <v>178</v>
      </c>
      <c r="C26" s="439"/>
      <c r="D26" s="103" t="s">
        <v>182</v>
      </c>
      <c r="E26" s="231">
        <v>444.45409999999998</v>
      </c>
      <c r="F26" s="237">
        <v>200</v>
      </c>
      <c r="G26" s="232">
        <f t="shared" ref="G26:G36" si="1">E26*F26</f>
        <v>88890.819999999992</v>
      </c>
    </row>
    <row r="27" spans="1:7" s="34" customFormat="1" ht="21" customHeight="1" x14ac:dyDescent="0.2">
      <c r="A27" s="273" t="s">
        <v>166</v>
      </c>
      <c r="B27" s="438" t="s">
        <v>177</v>
      </c>
      <c r="C27" s="439"/>
      <c r="D27" s="103" t="s">
        <v>164</v>
      </c>
      <c r="E27" s="231">
        <v>295.92322999999999</v>
      </c>
      <c r="F27" s="237">
        <v>220</v>
      </c>
      <c r="G27" s="232">
        <f t="shared" si="1"/>
        <v>65103.1106</v>
      </c>
    </row>
    <row r="28" spans="1:7" s="34" customFormat="1" ht="23.25" customHeight="1" x14ac:dyDescent="0.2">
      <c r="A28" s="273" t="s">
        <v>167</v>
      </c>
      <c r="B28" s="438" t="s">
        <v>176</v>
      </c>
      <c r="C28" s="439"/>
      <c r="D28" s="103" t="s">
        <v>182</v>
      </c>
      <c r="E28" s="231">
        <v>303.90812499999998</v>
      </c>
      <c r="F28" s="237">
        <v>176</v>
      </c>
      <c r="G28" s="232">
        <f t="shared" si="1"/>
        <v>53487.829999999994</v>
      </c>
    </row>
    <row r="29" spans="1:7" s="34" customFormat="1" ht="24" customHeight="1" x14ac:dyDescent="0.2">
      <c r="A29" s="273" t="s">
        <v>168</v>
      </c>
      <c r="B29" s="438" t="s">
        <v>179</v>
      </c>
      <c r="C29" s="439"/>
      <c r="D29" s="103" t="s">
        <v>164</v>
      </c>
      <c r="E29" s="231">
        <v>332.26</v>
      </c>
      <c r="F29" s="237">
        <v>200</v>
      </c>
      <c r="G29" s="232">
        <f t="shared" si="1"/>
        <v>66452</v>
      </c>
    </row>
    <row r="30" spans="1:7" s="34" customFormat="1" ht="21.75" customHeight="1" x14ac:dyDescent="0.2">
      <c r="A30" s="273" t="s">
        <v>169</v>
      </c>
      <c r="B30" s="438" t="s">
        <v>180</v>
      </c>
      <c r="C30" s="439"/>
      <c r="D30" s="103" t="s">
        <v>182</v>
      </c>
      <c r="E30" s="231">
        <v>419.23086000000001</v>
      </c>
      <c r="F30" s="237">
        <v>70</v>
      </c>
      <c r="G30" s="232">
        <f t="shared" si="1"/>
        <v>29346.160200000002</v>
      </c>
    </row>
    <row r="31" spans="1:7" s="34" customFormat="1" ht="21.75" customHeight="1" x14ac:dyDescent="0.2">
      <c r="A31" s="273" t="s">
        <v>170</v>
      </c>
      <c r="B31" s="438" t="s">
        <v>181</v>
      </c>
      <c r="C31" s="439"/>
      <c r="D31" s="103" t="s">
        <v>164</v>
      </c>
      <c r="E31" s="231">
        <v>469.00754549999999</v>
      </c>
      <c r="F31" s="237">
        <v>220</v>
      </c>
      <c r="G31" s="232">
        <f t="shared" si="1"/>
        <v>103181.66000999999</v>
      </c>
    </row>
    <row r="32" spans="1:7" s="34" customFormat="1" ht="19.5" customHeight="1" x14ac:dyDescent="0.2">
      <c r="A32" s="273" t="s">
        <v>171</v>
      </c>
      <c r="B32" s="438" t="s">
        <v>180</v>
      </c>
      <c r="C32" s="439"/>
      <c r="D32" s="103" t="s">
        <v>164</v>
      </c>
      <c r="E32" s="231">
        <v>313.41309999999999</v>
      </c>
      <c r="F32" s="237">
        <v>220</v>
      </c>
      <c r="G32" s="232">
        <f t="shared" si="1"/>
        <v>68950.881999999998</v>
      </c>
    </row>
    <row r="33" spans="1:7" s="34" customFormat="1" ht="19.5" customHeight="1" x14ac:dyDescent="0.2">
      <c r="A33" s="273" t="s">
        <v>281</v>
      </c>
      <c r="B33" s="438" t="s">
        <v>180</v>
      </c>
      <c r="C33" s="439"/>
      <c r="D33" s="103" t="s">
        <v>182</v>
      </c>
      <c r="E33" s="231">
        <v>344.22199999999998</v>
      </c>
      <c r="F33" s="237">
        <v>200</v>
      </c>
      <c r="G33" s="232">
        <f t="shared" si="1"/>
        <v>68844.399999999994</v>
      </c>
    </row>
    <row r="34" spans="1:7" s="34" customFormat="1" ht="19.5" customHeight="1" x14ac:dyDescent="0.2">
      <c r="A34" s="273" t="s">
        <v>282</v>
      </c>
      <c r="B34" s="438" t="s">
        <v>283</v>
      </c>
      <c r="C34" s="439"/>
      <c r="D34" s="103" t="s">
        <v>182</v>
      </c>
      <c r="E34" s="231">
        <v>182.44562500000001</v>
      </c>
      <c r="F34" s="237">
        <v>176</v>
      </c>
      <c r="G34" s="232">
        <f t="shared" si="1"/>
        <v>32110.43</v>
      </c>
    </row>
    <row r="35" spans="1:7" s="34" customFormat="1" ht="19.5" customHeight="1" x14ac:dyDescent="0.2">
      <c r="A35" s="273" t="s">
        <v>162</v>
      </c>
      <c r="B35" s="438" t="s">
        <v>316</v>
      </c>
      <c r="C35" s="439"/>
      <c r="D35" s="103" t="s">
        <v>182</v>
      </c>
      <c r="E35" s="231">
        <v>465.50139999999999</v>
      </c>
      <c r="F35" s="237">
        <v>57</v>
      </c>
      <c r="G35" s="232">
        <f t="shared" ref="G35" si="2">E35*F35</f>
        <v>26533.5798</v>
      </c>
    </row>
    <row r="36" spans="1:7" s="34" customFormat="1" ht="23.25" customHeight="1" x14ac:dyDescent="0.2">
      <c r="A36" s="102"/>
      <c r="B36" s="438"/>
      <c r="C36" s="439"/>
      <c r="D36" s="103"/>
      <c r="E36" s="231"/>
      <c r="F36" s="237"/>
      <c r="G36" s="232">
        <f t="shared" si="1"/>
        <v>0</v>
      </c>
    </row>
    <row r="37" spans="1:7" s="34" customFormat="1" ht="20.25" customHeight="1" x14ac:dyDescent="0.25">
      <c r="A37" s="105"/>
      <c r="B37" s="106"/>
      <c r="C37" s="106"/>
      <c r="D37" s="106"/>
      <c r="E37" s="107" t="s">
        <v>60</v>
      </c>
      <c r="F37" s="108"/>
      <c r="G37" s="238">
        <f>SUM(G26:G36)</f>
        <v>602900.87260999996</v>
      </c>
    </row>
    <row r="38" spans="1:7" s="34" customFormat="1" ht="15" x14ac:dyDescent="0.25">
      <c r="A38" s="109" t="s">
        <v>55</v>
      </c>
      <c r="B38" s="110"/>
      <c r="C38" s="110"/>
      <c r="D38" s="110"/>
      <c r="E38" s="100"/>
      <c r="F38" s="100"/>
      <c r="G38" s="101"/>
    </row>
    <row r="39" spans="1:7" s="34" customFormat="1" ht="25.5" customHeight="1" x14ac:dyDescent="0.2">
      <c r="A39" s="273" t="s">
        <v>172</v>
      </c>
      <c r="B39" s="438" t="s">
        <v>183</v>
      </c>
      <c r="C39" s="439"/>
      <c r="D39" s="103" t="s">
        <v>182</v>
      </c>
      <c r="E39" s="231">
        <v>209.56278</v>
      </c>
      <c r="F39" s="237">
        <v>176</v>
      </c>
      <c r="G39" s="232">
        <f>E39*F39</f>
        <v>36883.049279999999</v>
      </c>
    </row>
    <row r="40" spans="1:7" s="34" customFormat="1" ht="25.5" customHeight="1" x14ac:dyDescent="0.2">
      <c r="A40" s="273" t="s">
        <v>173</v>
      </c>
      <c r="B40" s="438" t="s">
        <v>183</v>
      </c>
      <c r="C40" s="439"/>
      <c r="D40" s="103" t="s">
        <v>164</v>
      </c>
      <c r="E40" s="231">
        <v>243.40966</v>
      </c>
      <c r="F40" s="237">
        <v>176</v>
      </c>
      <c r="G40" s="232">
        <f>E40*F40</f>
        <v>42840.100160000002</v>
      </c>
    </row>
    <row r="41" spans="1:7" s="34" customFormat="1" ht="21.75" customHeight="1" x14ac:dyDescent="0.2">
      <c r="A41" s="273" t="s">
        <v>174</v>
      </c>
      <c r="B41" s="438" t="s">
        <v>184</v>
      </c>
      <c r="C41" s="439"/>
      <c r="D41" s="103" t="s">
        <v>182</v>
      </c>
      <c r="E41" s="231">
        <v>326.80939999999998</v>
      </c>
      <c r="F41" s="237">
        <v>128</v>
      </c>
      <c r="G41" s="232">
        <f>E41*F41</f>
        <v>41831.603199999998</v>
      </c>
    </row>
    <row r="42" spans="1:7" s="34" customFormat="1" ht="21.75" customHeight="1" x14ac:dyDescent="0.2">
      <c r="A42" s="273"/>
      <c r="B42" s="438"/>
      <c r="C42" s="439"/>
      <c r="D42" s="103"/>
      <c r="E42" s="231"/>
      <c r="F42" s="237"/>
      <c r="G42" s="232">
        <f>E42*F42</f>
        <v>0</v>
      </c>
    </row>
    <row r="43" spans="1:7" s="34" customFormat="1" ht="24" customHeight="1" x14ac:dyDescent="0.25">
      <c r="A43" s="105"/>
      <c r="B43" s="106"/>
      <c r="C43" s="106"/>
      <c r="D43" s="106"/>
      <c r="E43" s="107" t="s">
        <v>61</v>
      </c>
      <c r="F43" s="108"/>
      <c r="G43" s="238">
        <f>SUM(G39:G41)</f>
        <v>121554.75264000001</v>
      </c>
    </row>
    <row r="44" spans="1:7" s="34" customFormat="1" ht="15" x14ac:dyDescent="0.25">
      <c r="A44" s="109" t="s">
        <v>56</v>
      </c>
      <c r="B44" s="110"/>
      <c r="C44" s="110"/>
      <c r="D44" s="110"/>
      <c r="E44" s="100"/>
      <c r="F44" s="100"/>
      <c r="G44" s="101"/>
    </row>
    <row r="45" spans="1:7" s="34" customFormat="1" ht="20.25" customHeight="1" x14ac:dyDescent="0.2">
      <c r="A45" s="273" t="s">
        <v>175</v>
      </c>
      <c r="B45" s="438" t="s">
        <v>185</v>
      </c>
      <c r="C45" s="439"/>
      <c r="D45" s="103" t="s">
        <v>186</v>
      </c>
      <c r="E45" s="231">
        <v>433.488</v>
      </c>
      <c r="F45" s="237">
        <v>5</v>
      </c>
      <c r="G45" s="232">
        <f>E45*F45</f>
        <v>2167.44</v>
      </c>
    </row>
    <row r="46" spans="1:7" s="34" customFormat="1" ht="20.25" customHeight="1" x14ac:dyDescent="0.2">
      <c r="A46" s="102"/>
      <c r="B46" s="438"/>
      <c r="C46" s="439"/>
      <c r="D46" s="103"/>
      <c r="E46" s="231"/>
      <c r="F46" s="237"/>
      <c r="G46" s="232">
        <f>E46*F46</f>
        <v>0</v>
      </c>
    </row>
    <row r="47" spans="1:7" s="34" customFormat="1" ht="20.25" customHeight="1" x14ac:dyDescent="0.2">
      <c r="A47" s="102"/>
      <c r="B47" s="438"/>
      <c r="C47" s="439"/>
      <c r="D47" s="103"/>
      <c r="E47" s="231"/>
      <c r="F47" s="237"/>
      <c r="G47" s="232">
        <f>E47*F47</f>
        <v>0</v>
      </c>
    </row>
    <row r="48" spans="1:7" s="34" customFormat="1" ht="21.75" customHeight="1" x14ac:dyDescent="0.2">
      <c r="A48" s="102"/>
      <c r="B48" s="438"/>
      <c r="C48" s="439"/>
      <c r="D48" s="103"/>
      <c r="E48" s="231"/>
      <c r="F48" s="237"/>
      <c r="G48" s="232">
        <f>E48*F48</f>
        <v>0</v>
      </c>
    </row>
    <row r="49" spans="1:12" s="34" customFormat="1" ht="21.75" customHeight="1" x14ac:dyDescent="0.25">
      <c r="A49" s="105"/>
      <c r="B49" s="106"/>
      <c r="C49" s="106"/>
      <c r="D49" s="106"/>
      <c r="E49" s="107" t="s">
        <v>27</v>
      </c>
      <c r="F49" s="108"/>
      <c r="G49" s="238">
        <f>SUM(G45:G48)</f>
        <v>2167.44</v>
      </c>
    </row>
    <row r="50" spans="1:12" s="34" customFormat="1" ht="15" x14ac:dyDescent="0.25">
      <c r="A50" s="109" t="s">
        <v>57</v>
      </c>
      <c r="B50" s="110"/>
      <c r="C50" s="110"/>
      <c r="D50" s="110"/>
      <c r="E50" s="100"/>
      <c r="F50" s="100"/>
      <c r="G50" s="101"/>
    </row>
    <row r="51" spans="1:12" s="34" customFormat="1" ht="21" customHeight="1" x14ac:dyDescent="0.2">
      <c r="A51" s="273"/>
      <c r="B51" s="438"/>
      <c r="C51" s="439"/>
      <c r="D51" s="103"/>
      <c r="E51" s="231"/>
      <c r="F51" s="237"/>
      <c r="G51" s="232">
        <f>E51*F51</f>
        <v>0</v>
      </c>
    </row>
    <row r="52" spans="1:12" s="34" customFormat="1" ht="17.25" customHeight="1" x14ac:dyDescent="0.2">
      <c r="A52" s="102"/>
      <c r="B52" s="438"/>
      <c r="C52" s="439"/>
      <c r="D52" s="103"/>
      <c r="E52" s="231"/>
      <c r="F52" s="237"/>
      <c r="G52" s="232">
        <f>E52*F52</f>
        <v>0</v>
      </c>
    </row>
    <row r="53" spans="1:12" s="34" customFormat="1" ht="21" customHeight="1" x14ac:dyDescent="0.2">
      <c r="A53" s="102"/>
      <c r="B53" s="438"/>
      <c r="C53" s="439"/>
      <c r="D53" s="103"/>
      <c r="E53" s="231"/>
      <c r="F53" s="237"/>
      <c r="G53" s="232">
        <f>E53*F53</f>
        <v>0</v>
      </c>
    </row>
    <row r="54" spans="1:12" s="34" customFormat="1" ht="18.75" customHeight="1" x14ac:dyDescent="0.2">
      <c r="A54" s="102"/>
      <c r="B54" s="438"/>
      <c r="C54" s="439"/>
      <c r="D54" s="103"/>
      <c r="E54" s="231"/>
      <c r="F54" s="237"/>
      <c r="G54" s="232">
        <f>E54*F54</f>
        <v>0</v>
      </c>
    </row>
    <row r="55" spans="1:12" s="34" customFormat="1" ht="24" customHeight="1" x14ac:dyDescent="0.2">
      <c r="A55" s="102"/>
      <c r="B55" s="438"/>
      <c r="C55" s="439"/>
      <c r="D55" s="103"/>
      <c r="E55" s="231"/>
      <c r="F55" s="237"/>
      <c r="G55" s="232">
        <f>E55*F55</f>
        <v>0</v>
      </c>
    </row>
    <row r="56" spans="1:12" s="92" customFormat="1" ht="21.75" customHeight="1" x14ac:dyDescent="0.25">
      <c r="A56" s="111"/>
      <c r="B56" s="112"/>
      <c r="C56" s="112"/>
      <c r="D56" s="112"/>
      <c r="E56" s="113" t="s">
        <v>5</v>
      </c>
      <c r="F56" s="112"/>
      <c r="G56" s="239">
        <f>SUM(G51:G55)</f>
        <v>0</v>
      </c>
    </row>
    <row r="57" spans="1:12" s="85" customFormat="1" ht="24.75" customHeight="1" thickBot="1" x14ac:dyDescent="0.3">
      <c r="A57" s="82"/>
      <c r="B57" s="83"/>
      <c r="C57" s="83"/>
      <c r="D57" s="83"/>
      <c r="E57" s="84" t="s">
        <v>28</v>
      </c>
      <c r="F57" s="83"/>
      <c r="G57" s="240">
        <f>G24+G37+G43+G49+G56</f>
        <v>840517.32842999988</v>
      </c>
    </row>
    <row r="58" spans="1:12" s="27" customFormat="1" ht="12.6" customHeight="1" x14ac:dyDescent="0.2">
      <c r="A58" s="549"/>
      <c r="B58" s="550"/>
      <c r="C58" s="550"/>
      <c r="D58" s="550"/>
      <c r="E58" s="550"/>
      <c r="F58" s="550"/>
      <c r="G58" s="550"/>
    </row>
    <row r="59" spans="1:12" s="28" customFormat="1" ht="10.15" customHeight="1" thickBot="1" x14ac:dyDescent="0.25">
      <c r="A59" s="458"/>
      <c r="B59" s="377"/>
      <c r="C59" s="377"/>
      <c r="D59" s="377"/>
      <c r="E59" s="377"/>
      <c r="F59" s="377"/>
      <c r="G59" s="377"/>
    </row>
    <row r="60" spans="1:12" s="27" customFormat="1" ht="24" customHeight="1" thickBot="1" x14ac:dyDescent="0.3">
      <c r="A60" s="540" t="s">
        <v>58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9"/>
    </row>
    <row r="61" spans="1:12" s="27" customFormat="1" ht="24" customHeight="1" x14ac:dyDescent="0.25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</row>
    <row r="62" spans="1:12" s="27" customFormat="1" ht="36.75" customHeight="1" thickBot="1" x14ac:dyDescent="0.3">
      <c r="A62" s="447" t="s">
        <v>64</v>
      </c>
      <c r="B62" s="448"/>
      <c r="C62" s="448"/>
      <c r="D62" s="448"/>
      <c r="E62" s="448"/>
      <c r="F62" s="448"/>
      <c r="G62" s="448"/>
      <c r="H62" s="448"/>
      <c r="I62" s="448"/>
      <c r="J62" s="448"/>
      <c r="K62" s="448"/>
      <c r="L62" s="147"/>
    </row>
    <row r="63" spans="1:12" s="148" customFormat="1" ht="33.75" customHeight="1" x14ac:dyDescent="0.2">
      <c r="A63" s="153" t="s">
        <v>62</v>
      </c>
      <c r="B63" s="154" t="s">
        <v>67</v>
      </c>
      <c r="C63" s="154" t="s">
        <v>65</v>
      </c>
      <c r="D63" s="445" t="s">
        <v>63</v>
      </c>
      <c r="E63" s="446"/>
      <c r="F63" s="472" t="s">
        <v>66</v>
      </c>
      <c r="G63" s="472"/>
      <c r="H63" s="472"/>
      <c r="I63" s="472"/>
      <c r="J63" s="472"/>
      <c r="K63" s="472"/>
      <c r="L63" s="473"/>
    </row>
    <row r="64" spans="1:12" s="165" customFormat="1" ht="24" customHeight="1" x14ac:dyDescent="0.2">
      <c r="A64" s="273" t="s">
        <v>187</v>
      </c>
      <c r="B64" s="274" t="s">
        <v>188</v>
      </c>
      <c r="C64" s="179" t="s">
        <v>288</v>
      </c>
      <c r="D64" s="180" t="s">
        <v>297</v>
      </c>
      <c r="E64" s="331" t="s">
        <v>374</v>
      </c>
      <c r="F64" s="442" t="s">
        <v>274</v>
      </c>
      <c r="G64" s="443"/>
      <c r="H64" s="443"/>
      <c r="I64" s="443"/>
      <c r="J64" s="443"/>
      <c r="K64" s="443"/>
      <c r="L64" s="455"/>
    </row>
    <row r="65" spans="1:12" s="165" customFormat="1" ht="24" customHeight="1" x14ac:dyDescent="0.2">
      <c r="A65" s="273" t="s">
        <v>187</v>
      </c>
      <c r="B65" s="274" t="s">
        <v>189</v>
      </c>
      <c r="C65" s="179" t="s">
        <v>286</v>
      </c>
      <c r="D65" s="179" t="s">
        <v>287</v>
      </c>
      <c r="E65" s="331" t="s">
        <v>370</v>
      </c>
      <c r="F65" s="442" t="s">
        <v>274</v>
      </c>
      <c r="G65" s="443"/>
      <c r="H65" s="443"/>
      <c r="I65" s="443"/>
      <c r="J65" s="443"/>
      <c r="K65" s="443"/>
      <c r="L65" s="455"/>
    </row>
    <row r="66" spans="1:12" s="165" customFormat="1" ht="24" customHeight="1" x14ac:dyDescent="0.2">
      <c r="A66" s="273" t="s">
        <v>187</v>
      </c>
      <c r="B66" s="274" t="s">
        <v>190</v>
      </c>
      <c r="C66" s="179" t="s">
        <v>288</v>
      </c>
      <c r="D66" s="179" t="s">
        <v>376</v>
      </c>
      <c r="E66" s="331" t="s">
        <v>375</v>
      </c>
      <c r="F66" s="442" t="s">
        <v>274</v>
      </c>
      <c r="G66" s="443"/>
      <c r="H66" s="443"/>
      <c r="I66" s="443"/>
      <c r="J66" s="443"/>
      <c r="K66" s="443"/>
      <c r="L66" s="455"/>
    </row>
    <row r="67" spans="1:12" s="165" customFormat="1" ht="45" customHeight="1" x14ac:dyDescent="0.2">
      <c r="A67" s="273" t="s">
        <v>191</v>
      </c>
      <c r="B67" s="274" t="s">
        <v>192</v>
      </c>
      <c r="C67" s="179" t="s">
        <v>288</v>
      </c>
      <c r="D67" s="324" t="s">
        <v>298</v>
      </c>
      <c r="E67" s="331" t="s">
        <v>377</v>
      </c>
      <c r="F67" s="442" t="s">
        <v>275</v>
      </c>
      <c r="G67" s="443"/>
      <c r="H67" s="443"/>
      <c r="I67" s="443"/>
      <c r="J67" s="443"/>
      <c r="K67" s="443"/>
      <c r="L67" s="455"/>
    </row>
    <row r="68" spans="1:12" s="165" customFormat="1" ht="48" customHeight="1" x14ac:dyDescent="0.2">
      <c r="A68" s="273" t="s">
        <v>191</v>
      </c>
      <c r="B68" s="274" t="s">
        <v>193</v>
      </c>
      <c r="C68" s="179" t="s">
        <v>379</v>
      </c>
      <c r="D68" s="324" t="s">
        <v>291</v>
      </c>
      <c r="E68" s="331" t="s">
        <v>378</v>
      </c>
      <c r="F68" s="442" t="s">
        <v>275</v>
      </c>
      <c r="G68" s="443"/>
      <c r="H68" s="443"/>
      <c r="I68" s="443"/>
      <c r="J68" s="443"/>
      <c r="K68" s="443"/>
      <c r="L68" s="455"/>
    </row>
    <row r="69" spans="1:12" s="165" customFormat="1" ht="54" customHeight="1" x14ac:dyDescent="0.2">
      <c r="A69" s="273" t="s">
        <v>191</v>
      </c>
      <c r="B69" s="274" t="s">
        <v>194</v>
      </c>
      <c r="C69" s="179" t="s">
        <v>381</v>
      </c>
      <c r="D69" s="179" t="s">
        <v>389</v>
      </c>
      <c r="E69" s="331" t="s">
        <v>380</v>
      </c>
      <c r="F69" s="442" t="s">
        <v>275</v>
      </c>
      <c r="G69" s="443"/>
      <c r="H69" s="443"/>
      <c r="I69" s="443"/>
      <c r="J69" s="443"/>
      <c r="K69" s="443"/>
      <c r="L69" s="455"/>
    </row>
    <row r="70" spans="1:12" s="165" customFormat="1" ht="24" customHeight="1" x14ac:dyDescent="0.2">
      <c r="A70" s="273" t="s">
        <v>195</v>
      </c>
      <c r="B70" s="274" t="s">
        <v>196</v>
      </c>
      <c r="C70" s="179"/>
      <c r="D70" s="179" t="s">
        <v>289</v>
      </c>
      <c r="E70" s="331"/>
      <c r="F70" s="442" t="s">
        <v>277</v>
      </c>
      <c r="G70" s="443"/>
      <c r="H70" s="443"/>
      <c r="I70" s="443"/>
      <c r="J70" s="443"/>
      <c r="K70" s="443"/>
      <c r="L70" s="455"/>
    </row>
    <row r="71" spans="1:12" s="165" customFormat="1" ht="33.75" customHeight="1" x14ac:dyDescent="0.2">
      <c r="A71" s="273" t="s">
        <v>197</v>
      </c>
      <c r="B71" s="274" t="s">
        <v>198</v>
      </c>
      <c r="C71" s="179" t="s">
        <v>288</v>
      </c>
      <c r="D71" s="179" t="s">
        <v>388</v>
      </c>
      <c r="E71" s="331" t="s">
        <v>382</v>
      </c>
      <c r="F71" s="442" t="s">
        <v>290</v>
      </c>
      <c r="G71" s="443"/>
      <c r="H71" s="443"/>
      <c r="I71" s="443"/>
      <c r="J71" s="443"/>
      <c r="K71" s="443"/>
      <c r="L71" s="444"/>
    </row>
    <row r="72" spans="1:12" s="165" customFormat="1" ht="29.25" customHeight="1" x14ac:dyDescent="0.2">
      <c r="A72" s="273" t="s">
        <v>197</v>
      </c>
      <c r="B72" s="274" t="s">
        <v>199</v>
      </c>
      <c r="C72" s="179" t="s">
        <v>288</v>
      </c>
      <c r="D72" s="324" t="s">
        <v>287</v>
      </c>
      <c r="E72" s="331" t="s">
        <v>383</v>
      </c>
      <c r="F72" s="442" t="s">
        <v>292</v>
      </c>
      <c r="G72" s="443"/>
      <c r="H72" s="443"/>
      <c r="I72" s="443"/>
      <c r="J72" s="443"/>
      <c r="K72" s="443"/>
      <c r="L72" s="444"/>
    </row>
    <row r="73" spans="1:12" s="165" customFormat="1" ht="27.75" customHeight="1" x14ac:dyDescent="0.2">
      <c r="A73" s="273" t="s">
        <v>197</v>
      </c>
      <c r="B73" s="274" t="s">
        <v>200</v>
      </c>
      <c r="C73" s="179" t="s">
        <v>384</v>
      </c>
      <c r="D73" s="324" t="s">
        <v>299</v>
      </c>
      <c r="E73" s="331" t="s">
        <v>385</v>
      </c>
      <c r="F73" s="442" t="s">
        <v>293</v>
      </c>
      <c r="G73" s="443"/>
      <c r="H73" s="443"/>
      <c r="I73" s="443"/>
      <c r="J73" s="443"/>
      <c r="K73" s="443"/>
      <c r="L73" s="444"/>
    </row>
    <row r="74" spans="1:12" s="165" customFormat="1" ht="33" customHeight="1" x14ac:dyDescent="0.2">
      <c r="A74" s="273" t="s">
        <v>201</v>
      </c>
      <c r="B74" s="274" t="s">
        <v>202</v>
      </c>
      <c r="C74" s="179" t="s">
        <v>390</v>
      </c>
      <c r="D74" s="179" t="s">
        <v>291</v>
      </c>
      <c r="E74" s="331" t="s">
        <v>378</v>
      </c>
      <c r="F74" s="442" t="s">
        <v>276</v>
      </c>
      <c r="G74" s="443"/>
      <c r="H74" s="443"/>
      <c r="I74" s="443"/>
      <c r="J74" s="443"/>
      <c r="K74" s="443"/>
      <c r="L74" s="455"/>
    </row>
    <row r="75" spans="1:12" s="165" customFormat="1" ht="38.25" customHeight="1" x14ac:dyDescent="0.2">
      <c r="A75" s="273" t="s">
        <v>203</v>
      </c>
      <c r="B75" s="274" t="s">
        <v>204</v>
      </c>
      <c r="C75" s="179" t="s">
        <v>288</v>
      </c>
      <c r="D75" s="179" t="s">
        <v>387</v>
      </c>
      <c r="E75" s="331" t="s">
        <v>386</v>
      </c>
      <c r="F75" s="442" t="s">
        <v>320</v>
      </c>
      <c r="G75" s="443"/>
      <c r="H75" s="443"/>
      <c r="I75" s="443"/>
      <c r="J75" s="443"/>
      <c r="K75" s="443"/>
      <c r="L75" s="444"/>
    </row>
    <row r="76" spans="1:12" s="165" customFormat="1" ht="24" customHeight="1" x14ac:dyDescent="0.2">
      <c r="A76" s="273" t="s">
        <v>205</v>
      </c>
      <c r="B76" s="274" t="s">
        <v>336</v>
      </c>
      <c r="C76" s="328" t="s">
        <v>288</v>
      </c>
      <c r="D76" s="328" t="s">
        <v>297</v>
      </c>
      <c r="E76" s="331" t="s">
        <v>391</v>
      </c>
      <c r="F76" s="449" t="s">
        <v>295</v>
      </c>
      <c r="G76" s="474"/>
      <c r="H76" s="474"/>
      <c r="I76" s="474"/>
      <c r="J76" s="474"/>
      <c r="K76" s="474"/>
      <c r="L76" s="475"/>
    </row>
    <row r="77" spans="1:12" s="165" customFormat="1" ht="24" customHeight="1" x14ac:dyDescent="0.2">
      <c r="A77" s="273" t="s">
        <v>205</v>
      </c>
      <c r="B77" s="274" t="s">
        <v>337</v>
      </c>
      <c r="C77" s="328" t="s">
        <v>288</v>
      </c>
      <c r="D77" s="328" t="s">
        <v>298</v>
      </c>
      <c r="E77" s="331" t="s">
        <v>392</v>
      </c>
      <c r="F77" s="476"/>
      <c r="G77" s="477"/>
      <c r="H77" s="477"/>
      <c r="I77" s="477"/>
      <c r="J77" s="477"/>
      <c r="K77" s="477"/>
      <c r="L77" s="478"/>
    </row>
    <row r="78" spans="1:12" s="165" customFormat="1" ht="24" customHeight="1" x14ac:dyDescent="0.2">
      <c r="A78" s="273" t="s">
        <v>205</v>
      </c>
      <c r="B78" s="274" t="s">
        <v>338</v>
      </c>
      <c r="C78" s="328" t="s">
        <v>288</v>
      </c>
      <c r="D78" s="328" t="s">
        <v>285</v>
      </c>
      <c r="E78" s="331" t="s">
        <v>393</v>
      </c>
      <c r="F78" s="476"/>
      <c r="G78" s="477"/>
      <c r="H78" s="477"/>
      <c r="I78" s="477"/>
      <c r="J78" s="477"/>
      <c r="K78" s="477"/>
      <c r="L78" s="478"/>
    </row>
    <row r="79" spans="1:12" s="165" customFormat="1" ht="24" customHeight="1" x14ac:dyDescent="0.2">
      <c r="A79" s="273" t="s">
        <v>205</v>
      </c>
      <c r="B79" s="274" t="s">
        <v>339</v>
      </c>
      <c r="C79" s="328" t="s">
        <v>288</v>
      </c>
      <c r="D79" s="328" t="s">
        <v>396</v>
      </c>
      <c r="E79" s="331" t="s">
        <v>394</v>
      </c>
      <c r="F79" s="476"/>
      <c r="G79" s="477"/>
      <c r="H79" s="477"/>
      <c r="I79" s="477"/>
      <c r="J79" s="477"/>
      <c r="K79" s="477"/>
      <c r="L79" s="478"/>
    </row>
    <row r="80" spans="1:12" s="165" customFormat="1" ht="24" customHeight="1" x14ac:dyDescent="0.2">
      <c r="A80" s="273" t="s">
        <v>205</v>
      </c>
      <c r="B80" s="274" t="s">
        <v>340</v>
      </c>
      <c r="C80" s="328" t="s">
        <v>288</v>
      </c>
      <c r="D80" s="328" t="s">
        <v>396</v>
      </c>
      <c r="E80" s="331" t="s">
        <v>395</v>
      </c>
      <c r="F80" s="476"/>
      <c r="G80" s="477"/>
      <c r="H80" s="477"/>
      <c r="I80" s="477"/>
      <c r="J80" s="477"/>
      <c r="K80" s="477"/>
      <c r="L80" s="478"/>
    </row>
    <row r="81" spans="1:12" s="165" customFormat="1" ht="24" customHeight="1" x14ac:dyDescent="0.2">
      <c r="A81" s="273" t="s">
        <v>205</v>
      </c>
      <c r="B81" s="274" t="s">
        <v>341</v>
      </c>
      <c r="C81" s="328" t="s">
        <v>288</v>
      </c>
      <c r="D81" s="328" t="s">
        <v>299</v>
      </c>
      <c r="E81" s="331" t="s">
        <v>397</v>
      </c>
      <c r="F81" s="476"/>
      <c r="G81" s="477"/>
      <c r="H81" s="477"/>
      <c r="I81" s="477"/>
      <c r="J81" s="477"/>
      <c r="K81" s="477"/>
      <c r="L81" s="478"/>
    </row>
    <row r="82" spans="1:12" s="165" customFormat="1" ht="24" customHeight="1" x14ac:dyDescent="0.2">
      <c r="A82" s="273" t="s">
        <v>205</v>
      </c>
      <c r="B82" s="274" t="s">
        <v>342</v>
      </c>
      <c r="C82" s="328" t="s">
        <v>288</v>
      </c>
      <c r="D82" s="328" t="s">
        <v>344</v>
      </c>
      <c r="E82" s="331">
        <v>11</v>
      </c>
      <c r="F82" s="476"/>
      <c r="G82" s="477"/>
      <c r="H82" s="477"/>
      <c r="I82" s="477"/>
      <c r="J82" s="477"/>
      <c r="K82" s="477"/>
      <c r="L82" s="478"/>
    </row>
    <row r="83" spans="1:12" s="165" customFormat="1" ht="24" customHeight="1" x14ac:dyDescent="0.2">
      <c r="A83" s="273" t="s">
        <v>205</v>
      </c>
      <c r="B83" s="274" t="s">
        <v>343</v>
      </c>
      <c r="C83" s="328" t="s">
        <v>288</v>
      </c>
      <c r="D83" s="328" t="s">
        <v>344</v>
      </c>
      <c r="E83" s="331">
        <v>17</v>
      </c>
      <c r="F83" s="476"/>
      <c r="G83" s="477"/>
      <c r="H83" s="477"/>
      <c r="I83" s="477"/>
      <c r="J83" s="477"/>
      <c r="K83" s="477"/>
      <c r="L83" s="478"/>
    </row>
    <row r="84" spans="1:12" s="165" customFormat="1" ht="24" customHeight="1" x14ac:dyDescent="0.2">
      <c r="A84" s="273" t="s">
        <v>206</v>
      </c>
      <c r="B84" s="274" t="s">
        <v>207</v>
      </c>
      <c r="C84" s="330" t="s">
        <v>398</v>
      </c>
      <c r="D84" s="330" t="s">
        <v>285</v>
      </c>
      <c r="E84" s="331" t="s">
        <v>383</v>
      </c>
      <c r="F84" s="449" t="s">
        <v>311</v>
      </c>
      <c r="G84" s="450"/>
      <c r="H84" s="450"/>
      <c r="I84" s="450"/>
      <c r="J84" s="450"/>
      <c r="K84" s="450"/>
      <c r="L84" s="451"/>
    </row>
    <row r="85" spans="1:12" s="165" customFormat="1" ht="24" customHeight="1" x14ac:dyDescent="0.2">
      <c r="A85" s="273" t="s">
        <v>206</v>
      </c>
      <c r="B85" s="274" t="s">
        <v>208</v>
      </c>
      <c r="C85" s="330"/>
      <c r="D85" s="330" t="s">
        <v>287</v>
      </c>
      <c r="E85" s="331" t="s">
        <v>399</v>
      </c>
      <c r="F85" s="452"/>
      <c r="G85" s="453"/>
      <c r="H85" s="453"/>
      <c r="I85" s="453"/>
      <c r="J85" s="453"/>
      <c r="K85" s="453"/>
      <c r="L85" s="454"/>
    </row>
    <row r="86" spans="1:12" s="165" customFormat="1" ht="24" customHeight="1" x14ac:dyDescent="0.2">
      <c r="A86" s="273" t="s">
        <v>206</v>
      </c>
      <c r="B86" s="274" t="s">
        <v>209</v>
      </c>
      <c r="C86" s="330" t="s">
        <v>402</v>
      </c>
      <c r="D86" s="330" t="s">
        <v>291</v>
      </c>
      <c r="E86" s="331" t="s">
        <v>400</v>
      </c>
      <c r="F86" s="452"/>
      <c r="G86" s="453"/>
      <c r="H86" s="453"/>
      <c r="I86" s="453"/>
      <c r="J86" s="453"/>
      <c r="K86" s="453"/>
      <c r="L86" s="454"/>
    </row>
    <row r="87" spans="1:12" s="165" customFormat="1" ht="33.75" customHeight="1" x14ac:dyDescent="0.2">
      <c r="A87" s="273" t="s">
        <v>206</v>
      </c>
      <c r="B87" s="274" t="s">
        <v>210</v>
      </c>
      <c r="C87" s="330"/>
      <c r="D87" s="330" t="s">
        <v>291</v>
      </c>
      <c r="E87" s="332" t="s">
        <v>401</v>
      </c>
      <c r="F87" s="452"/>
      <c r="G87" s="453"/>
      <c r="H87" s="453"/>
      <c r="I87" s="453"/>
      <c r="J87" s="453"/>
      <c r="K87" s="453"/>
      <c r="L87" s="454"/>
    </row>
    <row r="88" spans="1:12" s="165" customFormat="1" ht="24" customHeight="1" x14ac:dyDescent="0.2">
      <c r="A88" s="273" t="s">
        <v>304</v>
      </c>
      <c r="B88" s="274" t="s">
        <v>302</v>
      </c>
      <c r="C88" s="324" t="s">
        <v>288</v>
      </c>
      <c r="D88" s="324" t="s">
        <v>344</v>
      </c>
      <c r="E88" s="331" t="s">
        <v>370</v>
      </c>
      <c r="F88" s="466" t="s">
        <v>305</v>
      </c>
      <c r="G88" s="467"/>
      <c r="H88" s="467"/>
      <c r="I88" s="467"/>
      <c r="J88" s="467"/>
      <c r="K88" s="467"/>
      <c r="L88" s="468"/>
    </row>
    <row r="89" spans="1:12" s="165" customFormat="1" ht="24" customHeight="1" x14ac:dyDescent="0.2">
      <c r="A89" s="273" t="s">
        <v>304</v>
      </c>
      <c r="B89" s="274" t="s">
        <v>303</v>
      </c>
      <c r="C89" s="285" t="s">
        <v>369</v>
      </c>
      <c r="D89" s="285" t="s">
        <v>344</v>
      </c>
      <c r="E89" s="331" t="s">
        <v>371</v>
      </c>
      <c r="F89" s="469"/>
      <c r="G89" s="470"/>
      <c r="H89" s="470"/>
      <c r="I89" s="470"/>
      <c r="J89" s="470"/>
      <c r="K89" s="470"/>
      <c r="L89" s="471"/>
    </row>
    <row r="90" spans="1:12" s="165" customFormat="1" ht="30" customHeight="1" x14ac:dyDescent="0.2">
      <c r="A90" s="273" t="s">
        <v>211</v>
      </c>
      <c r="B90" s="274" t="s">
        <v>212</v>
      </c>
      <c r="C90" s="179" t="s">
        <v>306</v>
      </c>
      <c r="D90" s="179" t="s">
        <v>294</v>
      </c>
      <c r="E90" s="331"/>
      <c r="F90" s="442" t="s">
        <v>278</v>
      </c>
      <c r="G90" s="443"/>
      <c r="H90" s="443"/>
      <c r="I90" s="443"/>
      <c r="J90" s="443"/>
      <c r="K90" s="443"/>
      <c r="L90" s="455"/>
    </row>
    <row r="91" spans="1:12" s="165" customFormat="1" ht="37.5" customHeight="1" x14ac:dyDescent="0.2">
      <c r="A91" s="273" t="s">
        <v>317</v>
      </c>
      <c r="B91" s="274" t="s">
        <v>213</v>
      </c>
      <c r="C91" s="179" t="s">
        <v>307</v>
      </c>
      <c r="D91" s="179" t="s">
        <v>296</v>
      </c>
      <c r="E91" s="331"/>
      <c r="F91" s="442" t="s">
        <v>279</v>
      </c>
      <c r="G91" s="443"/>
      <c r="H91" s="443"/>
      <c r="I91" s="443"/>
      <c r="J91" s="443"/>
      <c r="K91" s="443"/>
      <c r="L91" s="455"/>
    </row>
    <row r="92" spans="1:12" s="165" customFormat="1" ht="27" customHeight="1" x14ac:dyDescent="0.2">
      <c r="A92" s="273" t="s">
        <v>318</v>
      </c>
      <c r="B92" s="274" t="s">
        <v>271</v>
      </c>
      <c r="C92" s="179" t="s">
        <v>288</v>
      </c>
      <c r="D92" s="179" t="s">
        <v>297</v>
      </c>
      <c r="E92" s="331" t="s">
        <v>403</v>
      </c>
      <c r="F92" s="442" t="s">
        <v>308</v>
      </c>
      <c r="G92" s="443"/>
      <c r="H92" s="443"/>
      <c r="I92" s="443"/>
      <c r="J92" s="443"/>
      <c r="K92" s="443"/>
      <c r="L92" s="444"/>
    </row>
    <row r="93" spans="1:12" s="165" customFormat="1" ht="27.75" customHeight="1" x14ac:dyDescent="0.2">
      <c r="A93" s="273" t="s">
        <v>318</v>
      </c>
      <c r="B93" s="274" t="s">
        <v>272</v>
      </c>
      <c r="C93" s="179"/>
      <c r="D93" s="179"/>
      <c r="E93" s="331"/>
      <c r="F93" s="442" t="s">
        <v>309</v>
      </c>
      <c r="G93" s="443"/>
      <c r="H93" s="443"/>
      <c r="I93" s="443"/>
      <c r="J93" s="443"/>
      <c r="K93" s="443"/>
      <c r="L93" s="444"/>
    </row>
    <row r="94" spans="1:12" s="165" customFormat="1" ht="27" customHeight="1" x14ac:dyDescent="0.2">
      <c r="A94" s="273" t="s">
        <v>318</v>
      </c>
      <c r="B94" s="274" t="s">
        <v>273</v>
      </c>
      <c r="C94" s="179"/>
      <c r="D94" s="179"/>
      <c r="E94" s="331"/>
      <c r="F94" s="442" t="s">
        <v>310</v>
      </c>
      <c r="G94" s="443"/>
      <c r="H94" s="443"/>
      <c r="I94" s="443"/>
      <c r="J94" s="443"/>
      <c r="K94" s="443"/>
      <c r="L94" s="444"/>
    </row>
    <row r="95" spans="1:12" s="165" customFormat="1" ht="48.75" customHeight="1" x14ac:dyDescent="0.2">
      <c r="A95" s="273" t="s">
        <v>314</v>
      </c>
      <c r="B95" s="274" t="s">
        <v>315</v>
      </c>
      <c r="C95" s="324" t="s">
        <v>372</v>
      </c>
      <c r="D95" s="324" t="s">
        <v>287</v>
      </c>
      <c r="E95" s="331" t="s">
        <v>373</v>
      </c>
      <c r="F95" s="442" t="s">
        <v>319</v>
      </c>
      <c r="G95" s="443"/>
      <c r="H95" s="443"/>
      <c r="I95" s="443"/>
      <c r="J95" s="443"/>
      <c r="K95" s="443"/>
      <c r="L95" s="444"/>
    </row>
    <row r="96" spans="1:12" s="165" customFormat="1" ht="36" customHeight="1" x14ac:dyDescent="0.2">
      <c r="A96" s="164" t="s">
        <v>404</v>
      </c>
      <c r="B96" s="179" t="s">
        <v>324</v>
      </c>
      <c r="C96" s="179" t="s">
        <v>288</v>
      </c>
      <c r="D96" s="179" t="s">
        <v>299</v>
      </c>
      <c r="E96" s="179">
        <v>14</v>
      </c>
      <c r="F96" s="442"/>
      <c r="G96" s="443"/>
      <c r="H96" s="443"/>
      <c r="I96" s="443"/>
      <c r="J96" s="443"/>
      <c r="K96" s="443"/>
      <c r="L96" s="444"/>
    </row>
    <row r="97" spans="1:12" s="27" customFormat="1" ht="18" customHeight="1" x14ac:dyDescent="0.2">
      <c r="A97" s="541" t="s">
        <v>111</v>
      </c>
      <c r="B97" s="542"/>
      <c r="C97" s="542"/>
      <c r="D97" s="542"/>
      <c r="E97" s="542"/>
      <c r="F97" s="542"/>
      <c r="G97" s="542"/>
      <c r="H97" s="542"/>
      <c r="I97" s="542"/>
      <c r="J97" s="542"/>
      <c r="K97" s="542"/>
      <c r="L97" s="543"/>
    </row>
    <row r="98" spans="1:12" s="92" customFormat="1" ht="61.5" customHeight="1" x14ac:dyDescent="0.2">
      <c r="A98" s="553" t="s">
        <v>144</v>
      </c>
      <c r="B98" s="554"/>
      <c r="C98" s="554"/>
      <c r="D98" s="554"/>
      <c r="E98" s="554"/>
      <c r="F98" s="554"/>
      <c r="G98" s="554"/>
      <c r="H98" s="554"/>
      <c r="I98" s="554"/>
      <c r="J98" s="554"/>
      <c r="K98" s="554"/>
      <c r="L98" s="477"/>
    </row>
    <row r="99" spans="1:12" s="93" customFormat="1" ht="60" x14ac:dyDescent="0.2">
      <c r="A99" s="182" t="s">
        <v>119</v>
      </c>
      <c r="B99" s="174" t="s">
        <v>8</v>
      </c>
      <c r="C99" s="174" t="s">
        <v>9</v>
      </c>
      <c r="D99" s="174" t="s">
        <v>16</v>
      </c>
      <c r="E99" s="183" t="s">
        <v>106</v>
      </c>
      <c r="F99" s="185" t="s">
        <v>107</v>
      </c>
      <c r="G99" s="184" t="s">
        <v>9</v>
      </c>
      <c r="H99" s="184" t="s">
        <v>20</v>
      </c>
      <c r="I99" s="184" t="s">
        <v>108</v>
      </c>
      <c r="J99" s="182" t="s">
        <v>109</v>
      </c>
    </row>
    <row r="100" spans="1:12" s="34" customFormat="1" ht="21.75" customHeight="1" x14ac:dyDescent="0.2">
      <c r="A100" s="275" t="s">
        <v>214</v>
      </c>
      <c r="B100" s="243">
        <v>238.70249999999999</v>
      </c>
      <c r="C100" s="241">
        <v>4</v>
      </c>
      <c r="D100" s="244">
        <f>B100*C100</f>
        <v>954.81</v>
      </c>
      <c r="E100" s="245">
        <v>69.537520000000001</v>
      </c>
      <c r="F100" s="245">
        <v>79.625</v>
      </c>
      <c r="G100" s="242">
        <v>4</v>
      </c>
      <c r="H100" s="242">
        <v>2</v>
      </c>
      <c r="I100" s="246">
        <f t="shared" ref="I100:I125" si="3">(E100+F100)*G100*H100</f>
        <v>1193.30016</v>
      </c>
      <c r="J100" s="247">
        <f t="shared" ref="J100:J125" si="4">D100+I100</f>
        <v>2148.1101600000002</v>
      </c>
    </row>
    <row r="101" spans="1:12" s="34" customFormat="1" ht="21.75" customHeight="1" x14ac:dyDescent="0.2">
      <c r="A101" s="275" t="s">
        <v>215</v>
      </c>
      <c r="B101" s="243">
        <v>277.59800000000001</v>
      </c>
      <c r="C101" s="241">
        <v>5</v>
      </c>
      <c r="D101" s="244">
        <f t="shared" ref="D101:D162" si="5">B101*C101</f>
        <v>1387.99</v>
      </c>
      <c r="E101" s="245">
        <v>64.3</v>
      </c>
      <c r="F101" s="245">
        <v>118</v>
      </c>
      <c r="G101" s="242">
        <v>5</v>
      </c>
      <c r="H101" s="242">
        <v>2</v>
      </c>
      <c r="I101" s="246">
        <f t="shared" si="3"/>
        <v>1823</v>
      </c>
      <c r="J101" s="247">
        <f t="shared" si="4"/>
        <v>3210.99</v>
      </c>
    </row>
    <row r="102" spans="1:12" s="34" customFormat="1" ht="21.75" customHeight="1" x14ac:dyDescent="0.2">
      <c r="A102" s="275" t="s">
        <v>216</v>
      </c>
      <c r="B102" s="243">
        <v>333.57</v>
      </c>
      <c r="C102" s="241">
        <v>5</v>
      </c>
      <c r="D102" s="244">
        <f t="shared" si="5"/>
        <v>1667.85</v>
      </c>
      <c r="E102" s="245">
        <v>72.5</v>
      </c>
      <c r="F102" s="245">
        <v>55.650399999999998</v>
      </c>
      <c r="G102" s="242">
        <v>5</v>
      </c>
      <c r="H102" s="242">
        <v>2</v>
      </c>
      <c r="I102" s="246">
        <f t="shared" si="3"/>
        <v>1281.5039999999999</v>
      </c>
      <c r="J102" s="247">
        <f t="shared" si="4"/>
        <v>2949.3539999999998</v>
      </c>
    </row>
    <row r="103" spans="1:12" s="34" customFormat="1" ht="21.75" customHeight="1" x14ac:dyDescent="0.2">
      <c r="A103" s="275" t="s">
        <v>217</v>
      </c>
      <c r="B103" s="243">
        <v>282.45740000000001</v>
      </c>
      <c r="C103" s="241">
        <v>27</v>
      </c>
      <c r="D103" s="244">
        <f t="shared" si="5"/>
        <v>7626.3498</v>
      </c>
      <c r="E103" s="245">
        <v>18.379635</v>
      </c>
      <c r="F103" s="245">
        <v>108.61852</v>
      </c>
      <c r="G103" s="242">
        <v>27</v>
      </c>
      <c r="H103" s="242">
        <v>4</v>
      </c>
      <c r="I103" s="246">
        <f t="shared" si="3"/>
        <v>13715.800739999999</v>
      </c>
      <c r="J103" s="247">
        <f t="shared" si="4"/>
        <v>21342.150539999999</v>
      </c>
    </row>
    <row r="104" spans="1:12" s="34" customFormat="1" ht="21.75" customHeight="1" x14ac:dyDescent="0.2">
      <c r="A104" s="275" t="s">
        <v>328</v>
      </c>
      <c r="B104" s="243">
        <v>0</v>
      </c>
      <c r="C104" s="241">
        <v>36</v>
      </c>
      <c r="D104" s="244">
        <f t="shared" si="5"/>
        <v>0</v>
      </c>
      <c r="E104" s="245">
        <v>87.064840000000004</v>
      </c>
      <c r="F104" s="245">
        <v>0</v>
      </c>
      <c r="G104" s="242">
        <v>36</v>
      </c>
      <c r="H104" s="242">
        <v>3</v>
      </c>
      <c r="I104" s="246">
        <f t="shared" si="3"/>
        <v>9403.0027200000004</v>
      </c>
      <c r="J104" s="247">
        <f t="shared" si="4"/>
        <v>9403.0027200000004</v>
      </c>
    </row>
    <row r="105" spans="1:12" s="34" customFormat="1" ht="21.75" customHeight="1" x14ac:dyDescent="0.2">
      <c r="A105" s="275" t="s">
        <v>218</v>
      </c>
      <c r="B105" s="243">
        <v>0</v>
      </c>
      <c r="C105" s="241">
        <v>0</v>
      </c>
      <c r="D105" s="244">
        <f t="shared" si="5"/>
        <v>0</v>
      </c>
      <c r="E105" s="245">
        <v>0</v>
      </c>
      <c r="F105" s="245">
        <v>0</v>
      </c>
      <c r="G105" s="242">
        <v>0</v>
      </c>
      <c r="H105" s="242">
        <v>0</v>
      </c>
      <c r="I105" s="246">
        <f t="shared" si="3"/>
        <v>0</v>
      </c>
      <c r="J105" s="247">
        <f t="shared" si="4"/>
        <v>0</v>
      </c>
    </row>
    <row r="106" spans="1:12" s="34" customFormat="1" ht="21.75" customHeight="1" x14ac:dyDescent="0.2">
      <c r="A106" s="275" t="s">
        <v>329</v>
      </c>
      <c r="B106" s="243">
        <v>0</v>
      </c>
      <c r="C106" s="241">
        <v>0</v>
      </c>
      <c r="D106" s="244">
        <f t="shared" si="5"/>
        <v>0</v>
      </c>
      <c r="E106" s="245">
        <v>0</v>
      </c>
      <c r="F106" s="245">
        <v>0</v>
      </c>
      <c r="G106" s="242">
        <v>0</v>
      </c>
      <c r="H106" s="242">
        <v>0</v>
      </c>
      <c r="I106" s="246">
        <f t="shared" si="3"/>
        <v>0</v>
      </c>
      <c r="J106" s="247">
        <f t="shared" si="4"/>
        <v>0</v>
      </c>
    </row>
    <row r="107" spans="1:12" s="34" customFormat="1" ht="21.75" customHeight="1" x14ac:dyDescent="0.2">
      <c r="A107" s="275" t="s">
        <v>219</v>
      </c>
      <c r="B107" s="243">
        <v>474.12774000000002</v>
      </c>
      <c r="C107" s="241">
        <v>31</v>
      </c>
      <c r="D107" s="244">
        <f t="shared" si="5"/>
        <v>14697.959940000001</v>
      </c>
      <c r="E107" s="245">
        <v>27.88</v>
      </c>
      <c r="F107" s="245">
        <v>69</v>
      </c>
      <c r="G107" s="242">
        <v>31</v>
      </c>
      <c r="H107" s="242">
        <v>3</v>
      </c>
      <c r="I107" s="246">
        <f t="shared" si="3"/>
        <v>9009.84</v>
      </c>
      <c r="J107" s="247">
        <f t="shared" si="4"/>
        <v>23707.799940000001</v>
      </c>
    </row>
    <row r="108" spans="1:12" s="34" customFormat="1" ht="21.75" customHeight="1" x14ac:dyDescent="0.2">
      <c r="A108" s="275" t="s">
        <v>330</v>
      </c>
      <c r="B108" s="243">
        <v>0</v>
      </c>
      <c r="C108" s="241">
        <v>35</v>
      </c>
      <c r="D108" s="244">
        <f t="shared" si="5"/>
        <v>0</v>
      </c>
      <c r="E108" s="245">
        <v>77.526049999999998</v>
      </c>
      <c r="F108" s="245">
        <v>0</v>
      </c>
      <c r="G108" s="242">
        <v>35</v>
      </c>
      <c r="H108" s="242">
        <v>2</v>
      </c>
      <c r="I108" s="246">
        <f t="shared" si="3"/>
        <v>5426.8234999999995</v>
      </c>
      <c r="J108" s="247">
        <f t="shared" si="4"/>
        <v>5426.8234999999995</v>
      </c>
    </row>
    <row r="109" spans="1:12" s="34" customFormat="1" ht="21.75" customHeight="1" x14ac:dyDescent="0.2">
      <c r="A109" s="275" t="s">
        <v>196</v>
      </c>
      <c r="B109" s="243">
        <v>498.94330000000002</v>
      </c>
      <c r="C109" s="241">
        <v>3</v>
      </c>
      <c r="D109" s="244">
        <f t="shared" si="5"/>
        <v>1496.8299000000002</v>
      </c>
      <c r="E109" s="245">
        <v>47.180199999999999</v>
      </c>
      <c r="F109" s="245">
        <v>90</v>
      </c>
      <c r="G109" s="242">
        <v>3</v>
      </c>
      <c r="H109" s="242">
        <v>1</v>
      </c>
      <c r="I109" s="246">
        <f t="shared" si="3"/>
        <v>411.54060000000004</v>
      </c>
      <c r="J109" s="247">
        <f t="shared" si="4"/>
        <v>1908.3705000000002</v>
      </c>
    </row>
    <row r="110" spans="1:12" s="34" customFormat="1" ht="21.75" customHeight="1" x14ac:dyDescent="0.2">
      <c r="A110" s="275" t="s">
        <v>323</v>
      </c>
      <c r="B110" s="243">
        <v>0</v>
      </c>
      <c r="C110" s="241">
        <v>0</v>
      </c>
      <c r="D110" s="244">
        <f t="shared" si="5"/>
        <v>0</v>
      </c>
      <c r="E110" s="245">
        <v>0</v>
      </c>
      <c r="F110" s="245">
        <v>0</v>
      </c>
      <c r="G110" s="242">
        <v>0</v>
      </c>
      <c r="H110" s="242">
        <v>0</v>
      </c>
      <c r="I110" s="246">
        <f t="shared" si="3"/>
        <v>0</v>
      </c>
      <c r="J110" s="247">
        <f t="shared" si="4"/>
        <v>0</v>
      </c>
    </row>
    <row r="111" spans="1:12" s="34" customFormat="1" ht="21.75" customHeight="1" x14ac:dyDescent="0.2">
      <c r="A111" s="275" t="s">
        <v>198</v>
      </c>
      <c r="B111" s="243">
        <v>279.67129999999997</v>
      </c>
      <c r="C111" s="241">
        <v>23</v>
      </c>
      <c r="D111" s="244">
        <f t="shared" si="5"/>
        <v>6432.4398999999994</v>
      </c>
      <c r="E111" s="245">
        <v>26.086956000000001</v>
      </c>
      <c r="F111" s="245">
        <v>88.491299999999995</v>
      </c>
      <c r="G111" s="242">
        <v>23</v>
      </c>
      <c r="H111" s="242">
        <v>3</v>
      </c>
      <c r="I111" s="246">
        <f t="shared" si="3"/>
        <v>7905.8996640000005</v>
      </c>
      <c r="J111" s="247">
        <f t="shared" si="4"/>
        <v>14338.339564</v>
      </c>
    </row>
    <row r="112" spans="1:12" s="34" customFormat="1" ht="21.75" customHeight="1" x14ac:dyDescent="0.2">
      <c r="A112" s="275" t="s">
        <v>325</v>
      </c>
      <c r="B112" s="243">
        <v>0</v>
      </c>
      <c r="C112" s="241">
        <v>33</v>
      </c>
      <c r="D112" s="244">
        <f t="shared" si="5"/>
        <v>0</v>
      </c>
      <c r="E112" s="245">
        <v>86.363600000000005</v>
      </c>
      <c r="F112" s="245">
        <v>0</v>
      </c>
      <c r="G112" s="242">
        <v>33</v>
      </c>
      <c r="H112" s="242">
        <v>2</v>
      </c>
      <c r="I112" s="246">
        <f t="shared" si="3"/>
        <v>5699.9976000000006</v>
      </c>
      <c r="J112" s="247">
        <f t="shared" si="4"/>
        <v>5699.9976000000006</v>
      </c>
    </row>
    <row r="113" spans="1:11" s="34" customFormat="1" ht="21.75" customHeight="1" x14ac:dyDescent="0.2">
      <c r="A113" s="275" t="s">
        <v>199</v>
      </c>
      <c r="B113" s="243">
        <v>277.63454999999999</v>
      </c>
      <c r="C113" s="241">
        <v>22</v>
      </c>
      <c r="D113" s="244">
        <f t="shared" si="5"/>
        <v>6107.9601000000002</v>
      </c>
      <c r="E113" s="245">
        <v>24.772729999999999</v>
      </c>
      <c r="F113" s="245">
        <v>82.1023</v>
      </c>
      <c r="G113" s="242">
        <v>22</v>
      </c>
      <c r="H113" s="242">
        <v>3</v>
      </c>
      <c r="I113" s="246">
        <f t="shared" si="3"/>
        <v>7053.7519799999991</v>
      </c>
      <c r="J113" s="247">
        <f t="shared" si="4"/>
        <v>13161.712079999999</v>
      </c>
    </row>
    <row r="114" spans="1:11" s="34" customFormat="1" ht="21.75" customHeight="1" x14ac:dyDescent="0.2">
      <c r="A114" s="275" t="s">
        <v>327</v>
      </c>
      <c r="B114" s="243">
        <v>0</v>
      </c>
      <c r="C114" s="241">
        <v>32</v>
      </c>
      <c r="D114" s="244">
        <f t="shared" si="5"/>
        <v>0</v>
      </c>
      <c r="E114" s="245">
        <v>83.484399999999994</v>
      </c>
      <c r="F114" s="245">
        <v>0</v>
      </c>
      <c r="G114" s="242">
        <v>32</v>
      </c>
      <c r="H114" s="242">
        <v>2</v>
      </c>
      <c r="I114" s="246">
        <f t="shared" si="3"/>
        <v>5343.0015999999996</v>
      </c>
      <c r="J114" s="247">
        <f t="shared" si="4"/>
        <v>5343.0015999999996</v>
      </c>
    </row>
    <row r="115" spans="1:11" s="34" customFormat="1" ht="21.75" customHeight="1" x14ac:dyDescent="0.2">
      <c r="A115" s="275" t="s">
        <v>200</v>
      </c>
      <c r="B115" s="243">
        <v>316.35305499999998</v>
      </c>
      <c r="C115" s="241">
        <v>36</v>
      </c>
      <c r="D115" s="244">
        <f t="shared" si="5"/>
        <v>11388.70998</v>
      </c>
      <c r="E115" s="245">
        <v>27.790299999999998</v>
      </c>
      <c r="F115" s="245">
        <v>76.094260000000006</v>
      </c>
      <c r="G115" s="242">
        <v>36</v>
      </c>
      <c r="H115" s="242">
        <v>3</v>
      </c>
      <c r="I115" s="246">
        <f t="shared" si="3"/>
        <v>11219.53248</v>
      </c>
      <c r="J115" s="247">
        <f t="shared" si="4"/>
        <v>22608.242460000001</v>
      </c>
    </row>
    <row r="116" spans="1:11" s="34" customFormat="1" ht="21.75" customHeight="1" x14ac:dyDescent="0.2">
      <c r="A116" s="275" t="s">
        <v>326</v>
      </c>
      <c r="B116" s="243">
        <v>0</v>
      </c>
      <c r="C116" s="241">
        <v>37</v>
      </c>
      <c r="D116" s="244">
        <f t="shared" si="5"/>
        <v>0</v>
      </c>
      <c r="E116" s="245">
        <v>41.458500000000001</v>
      </c>
      <c r="F116" s="245">
        <v>0</v>
      </c>
      <c r="G116" s="242">
        <v>37</v>
      </c>
      <c r="H116" s="242">
        <v>2</v>
      </c>
      <c r="I116" s="246">
        <f t="shared" si="3"/>
        <v>3067.9290000000001</v>
      </c>
      <c r="J116" s="247">
        <f t="shared" si="4"/>
        <v>3067.9290000000001</v>
      </c>
    </row>
    <row r="117" spans="1:11" s="34" customFormat="1" ht="21.75" customHeight="1" x14ac:dyDescent="0.2">
      <c r="A117" s="275" t="s">
        <v>202</v>
      </c>
      <c r="B117" s="243">
        <v>349.55200000000002</v>
      </c>
      <c r="C117" s="241">
        <v>90</v>
      </c>
      <c r="D117" s="244">
        <f t="shared" si="5"/>
        <v>31459.68</v>
      </c>
      <c r="E117" s="245">
        <v>32.237400000000001</v>
      </c>
      <c r="F117" s="245">
        <v>44.140999999999998</v>
      </c>
      <c r="G117" s="242">
        <v>90</v>
      </c>
      <c r="H117" s="242">
        <v>2.5</v>
      </c>
      <c r="I117" s="246">
        <f t="shared" si="3"/>
        <v>17185.14</v>
      </c>
      <c r="J117" s="247">
        <f t="shared" si="4"/>
        <v>48644.82</v>
      </c>
    </row>
    <row r="118" spans="1:11" s="34" customFormat="1" ht="21.75" customHeight="1" x14ac:dyDescent="0.2">
      <c r="A118" s="275" t="s">
        <v>331</v>
      </c>
      <c r="B118" s="243">
        <v>0</v>
      </c>
      <c r="C118" s="241">
        <v>100</v>
      </c>
      <c r="D118" s="244">
        <f t="shared" si="5"/>
        <v>0</v>
      </c>
      <c r="E118" s="245">
        <v>27.489100000000001</v>
      </c>
      <c r="F118" s="245">
        <v>0</v>
      </c>
      <c r="G118" s="242">
        <v>100</v>
      </c>
      <c r="H118" s="242">
        <v>2</v>
      </c>
      <c r="I118" s="246">
        <f t="shared" si="3"/>
        <v>5497.82</v>
      </c>
      <c r="J118" s="247">
        <f t="shared" si="4"/>
        <v>5497.82</v>
      </c>
    </row>
    <row r="119" spans="1:11" s="34" customFormat="1" ht="21.75" customHeight="1" x14ac:dyDescent="0.2">
      <c r="A119" s="275" t="s">
        <v>204</v>
      </c>
      <c r="B119" s="243">
        <v>309.86689999999999</v>
      </c>
      <c r="C119" s="241">
        <v>65</v>
      </c>
      <c r="D119" s="244">
        <f t="shared" si="5"/>
        <v>20141.3485</v>
      </c>
      <c r="E119" s="245">
        <v>25.153849999999998</v>
      </c>
      <c r="F119" s="245">
        <v>94.713849999999994</v>
      </c>
      <c r="G119" s="242">
        <v>65</v>
      </c>
      <c r="H119" s="242">
        <v>3</v>
      </c>
      <c r="I119" s="246">
        <f t="shared" si="3"/>
        <v>23374.201499999996</v>
      </c>
      <c r="J119" s="247">
        <f t="shared" si="4"/>
        <v>43515.549999999996</v>
      </c>
    </row>
    <row r="120" spans="1:11" s="34" customFormat="1" ht="21.75" customHeight="1" x14ac:dyDescent="0.2">
      <c r="A120" s="275" t="s">
        <v>220</v>
      </c>
      <c r="B120" s="243">
        <v>0</v>
      </c>
      <c r="C120" s="241">
        <v>65</v>
      </c>
      <c r="D120" s="244">
        <f t="shared" si="5"/>
        <v>0</v>
      </c>
      <c r="E120" s="245">
        <v>86.933099999999996</v>
      </c>
      <c r="F120" s="245">
        <v>0</v>
      </c>
      <c r="G120" s="242">
        <v>65</v>
      </c>
      <c r="H120" s="242">
        <v>2</v>
      </c>
      <c r="I120" s="246">
        <f t="shared" si="3"/>
        <v>11301.303</v>
      </c>
      <c r="J120" s="247">
        <f t="shared" si="4"/>
        <v>11301.303</v>
      </c>
    </row>
    <row r="121" spans="1:11" s="34" customFormat="1" ht="21.75" customHeight="1" x14ac:dyDescent="0.2">
      <c r="A121" s="275" t="s">
        <v>221</v>
      </c>
      <c r="B121" s="243">
        <v>0</v>
      </c>
      <c r="C121" s="241">
        <v>92</v>
      </c>
      <c r="D121" s="244">
        <f t="shared" si="5"/>
        <v>0</v>
      </c>
      <c r="E121" s="245">
        <v>86.933099999999996</v>
      </c>
      <c r="F121" s="245">
        <v>0</v>
      </c>
      <c r="G121" s="242">
        <v>98</v>
      </c>
      <c r="H121" s="242">
        <v>1</v>
      </c>
      <c r="I121" s="246">
        <f t="shared" si="3"/>
        <v>8519.4437999999991</v>
      </c>
      <c r="J121" s="247">
        <f t="shared" si="4"/>
        <v>8519.4437999999991</v>
      </c>
      <c r="K121" s="327"/>
    </row>
    <row r="122" spans="1:11" s="34" customFormat="1" ht="21.75" customHeight="1" x14ac:dyDescent="0.2">
      <c r="A122" s="275" t="s">
        <v>345</v>
      </c>
      <c r="B122" s="243">
        <v>325.49400000000003</v>
      </c>
      <c r="C122" s="241">
        <v>5</v>
      </c>
      <c r="D122" s="244">
        <f t="shared" si="5"/>
        <v>1627.4700000000003</v>
      </c>
      <c r="E122" s="245">
        <v>31.5</v>
      </c>
      <c r="F122" s="245">
        <v>80.2</v>
      </c>
      <c r="G122" s="242">
        <v>5</v>
      </c>
      <c r="H122" s="242">
        <v>2</v>
      </c>
      <c r="I122" s="246">
        <f t="shared" si="3"/>
        <v>1117</v>
      </c>
      <c r="J122" s="247">
        <f t="shared" si="4"/>
        <v>2744.4700000000003</v>
      </c>
    </row>
    <row r="123" spans="1:11" s="34" customFormat="1" ht="21.75" customHeight="1" x14ac:dyDescent="0.2">
      <c r="A123" s="275" t="s">
        <v>346</v>
      </c>
      <c r="B123" s="243">
        <v>0</v>
      </c>
      <c r="C123" s="241">
        <v>6</v>
      </c>
      <c r="D123" s="244">
        <f t="shared" si="5"/>
        <v>0</v>
      </c>
      <c r="E123" s="245">
        <v>20</v>
      </c>
      <c r="F123" s="245">
        <v>0</v>
      </c>
      <c r="G123" s="242">
        <v>6</v>
      </c>
      <c r="H123" s="242">
        <v>1</v>
      </c>
      <c r="I123" s="246">
        <f t="shared" si="3"/>
        <v>120</v>
      </c>
      <c r="J123" s="247">
        <f t="shared" si="4"/>
        <v>120</v>
      </c>
    </row>
    <row r="124" spans="1:11" s="34" customFormat="1" ht="21.75" customHeight="1" x14ac:dyDescent="0.2">
      <c r="A124" s="275" t="s">
        <v>347</v>
      </c>
      <c r="B124" s="243">
        <v>356.39166699999998</v>
      </c>
      <c r="C124" s="241">
        <v>6</v>
      </c>
      <c r="D124" s="244">
        <f>B124*C124</f>
        <v>2138.3500020000001</v>
      </c>
      <c r="E124" s="245">
        <v>46.25</v>
      </c>
      <c r="F124" s="245">
        <v>59.708333000000003</v>
      </c>
      <c r="G124" s="242">
        <v>6</v>
      </c>
      <c r="H124" s="242">
        <v>2</v>
      </c>
      <c r="I124" s="246">
        <f t="shared" si="3"/>
        <v>1271.499996</v>
      </c>
      <c r="J124" s="247">
        <f t="shared" si="4"/>
        <v>3409.8499980000001</v>
      </c>
    </row>
    <row r="125" spans="1:11" s="34" customFormat="1" ht="21.75" customHeight="1" x14ac:dyDescent="0.2">
      <c r="A125" s="275" t="s">
        <v>357</v>
      </c>
      <c r="B125" s="243">
        <v>0</v>
      </c>
      <c r="C125" s="241">
        <v>7</v>
      </c>
      <c r="D125" s="244">
        <f>B125*C125</f>
        <v>0</v>
      </c>
      <c r="E125" s="245">
        <v>17.857153</v>
      </c>
      <c r="F125" s="245">
        <v>0</v>
      </c>
      <c r="G125" s="242">
        <v>7</v>
      </c>
      <c r="H125" s="242">
        <v>1</v>
      </c>
      <c r="I125" s="246">
        <f t="shared" si="3"/>
        <v>125.00007100000001</v>
      </c>
      <c r="J125" s="247">
        <f t="shared" si="4"/>
        <v>125.00007100000001</v>
      </c>
    </row>
    <row r="126" spans="1:11" s="34" customFormat="1" ht="21.75" customHeight="1" x14ac:dyDescent="0.2">
      <c r="A126" s="275" t="s">
        <v>348</v>
      </c>
      <c r="B126" s="243">
        <v>200.0333</v>
      </c>
      <c r="C126" s="241">
        <v>6</v>
      </c>
      <c r="D126" s="244">
        <f t="shared" si="5"/>
        <v>1200.1997999999999</v>
      </c>
      <c r="E126" s="245">
        <v>31.291667</v>
      </c>
      <c r="F126" s="245">
        <v>59.666600000000003</v>
      </c>
      <c r="G126" s="242">
        <v>6</v>
      </c>
      <c r="H126" s="242">
        <v>2</v>
      </c>
      <c r="I126" s="246">
        <f t="shared" ref="I126:I162" si="6">(E126+F126)*G126*H126</f>
        <v>1091.4992040000002</v>
      </c>
      <c r="J126" s="247">
        <f t="shared" ref="J126:J162" si="7">D126+I126</f>
        <v>2291.6990040000001</v>
      </c>
    </row>
    <row r="127" spans="1:11" s="34" customFormat="1" ht="21.75" customHeight="1" x14ac:dyDescent="0.2">
      <c r="A127" s="275" t="s">
        <v>358</v>
      </c>
      <c r="B127" s="243">
        <v>0</v>
      </c>
      <c r="C127" s="241">
        <v>7</v>
      </c>
      <c r="D127" s="244">
        <f t="shared" si="5"/>
        <v>0</v>
      </c>
      <c r="E127" s="245">
        <v>12.857143000000001</v>
      </c>
      <c r="F127" s="245">
        <v>0</v>
      </c>
      <c r="G127" s="242">
        <v>7</v>
      </c>
      <c r="H127" s="242">
        <v>1</v>
      </c>
      <c r="I127" s="246">
        <f t="shared" si="6"/>
        <v>90.000000999999997</v>
      </c>
      <c r="J127" s="247">
        <f t="shared" si="7"/>
        <v>90.000000999999997</v>
      </c>
    </row>
    <row r="128" spans="1:11" s="34" customFormat="1" ht="21.75" customHeight="1" x14ac:dyDescent="0.2">
      <c r="A128" s="275" t="s">
        <v>349</v>
      </c>
      <c r="B128" s="243">
        <v>240.358</v>
      </c>
      <c r="C128" s="241">
        <v>5</v>
      </c>
      <c r="D128" s="244">
        <f>B128*C128</f>
        <v>1201.79</v>
      </c>
      <c r="E128" s="245">
        <v>34</v>
      </c>
      <c r="F128" s="245">
        <v>71.25</v>
      </c>
      <c r="G128" s="242">
        <v>5</v>
      </c>
      <c r="H128" s="242">
        <v>2</v>
      </c>
      <c r="I128" s="246">
        <f>(E128+F128)*G128*H128</f>
        <v>1052.5</v>
      </c>
      <c r="J128" s="247">
        <f>D128+I128</f>
        <v>2254.29</v>
      </c>
    </row>
    <row r="129" spans="1:10" s="34" customFormat="1" ht="21.75" customHeight="1" x14ac:dyDescent="0.2">
      <c r="A129" s="275" t="s">
        <v>350</v>
      </c>
      <c r="B129" s="243">
        <v>0</v>
      </c>
      <c r="C129" s="241">
        <v>6</v>
      </c>
      <c r="D129" s="244">
        <f>B129*C129</f>
        <v>0</v>
      </c>
      <c r="E129" s="245">
        <v>17.5</v>
      </c>
      <c r="F129" s="245">
        <v>0</v>
      </c>
      <c r="G129" s="242">
        <v>6</v>
      </c>
      <c r="H129" s="242">
        <v>1</v>
      </c>
      <c r="I129" s="246">
        <f>(E129+F129)*G129*H129</f>
        <v>105</v>
      </c>
      <c r="J129" s="247">
        <f>D129+I129</f>
        <v>105</v>
      </c>
    </row>
    <row r="130" spans="1:10" s="34" customFormat="1" ht="21.75" customHeight="1" x14ac:dyDescent="0.2">
      <c r="A130" s="275" t="s">
        <v>351</v>
      </c>
      <c r="B130" s="243">
        <v>316.79599999999999</v>
      </c>
      <c r="C130" s="241">
        <v>5</v>
      </c>
      <c r="D130" s="244">
        <f t="shared" si="5"/>
        <v>1583.98</v>
      </c>
      <c r="E130" s="245">
        <v>30</v>
      </c>
      <c r="F130" s="245">
        <v>83.6</v>
      </c>
      <c r="G130" s="242">
        <v>5</v>
      </c>
      <c r="H130" s="242">
        <v>2</v>
      </c>
      <c r="I130" s="246">
        <f t="shared" si="6"/>
        <v>1136</v>
      </c>
      <c r="J130" s="247">
        <f t="shared" si="7"/>
        <v>2719.98</v>
      </c>
    </row>
    <row r="131" spans="1:10" s="34" customFormat="1" ht="21.75" customHeight="1" x14ac:dyDescent="0.2">
      <c r="A131" s="275" t="s">
        <v>352</v>
      </c>
      <c r="B131" s="243">
        <v>0</v>
      </c>
      <c r="C131" s="241">
        <v>6</v>
      </c>
      <c r="D131" s="244">
        <f t="shared" si="5"/>
        <v>0</v>
      </c>
      <c r="E131" s="245">
        <v>16.958333</v>
      </c>
      <c r="F131" s="245">
        <v>0</v>
      </c>
      <c r="G131" s="242">
        <v>6</v>
      </c>
      <c r="H131" s="242">
        <v>1</v>
      </c>
      <c r="I131" s="246">
        <f t="shared" si="6"/>
        <v>101.74999800000001</v>
      </c>
      <c r="J131" s="247">
        <f t="shared" si="7"/>
        <v>101.74999800000001</v>
      </c>
    </row>
    <row r="132" spans="1:10" s="34" customFormat="1" ht="21.75" customHeight="1" x14ac:dyDescent="0.2">
      <c r="A132" s="275" t="s">
        <v>353</v>
      </c>
      <c r="B132" s="243">
        <v>331.94666699999999</v>
      </c>
      <c r="C132" s="241">
        <v>3</v>
      </c>
      <c r="D132" s="244">
        <f>B132*C132</f>
        <v>995.84000100000003</v>
      </c>
      <c r="E132" s="245">
        <v>37.5</v>
      </c>
      <c r="F132" s="245">
        <v>56.75</v>
      </c>
      <c r="G132" s="242">
        <v>3</v>
      </c>
      <c r="H132" s="242">
        <v>2</v>
      </c>
      <c r="I132" s="246">
        <f>(E132+F132)*G132*H132</f>
        <v>565.5</v>
      </c>
      <c r="J132" s="247">
        <f>D132+I132</f>
        <v>1561.340001</v>
      </c>
    </row>
    <row r="133" spans="1:10" s="34" customFormat="1" ht="21.75" customHeight="1" x14ac:dyDescent="0.2">
      <c r="A133" s="275" t="s">
        <v>410</v>
      </c>
      <c r="B133" s="243">
        <v>0</v>
      </c>
      <c r="C133" s="241">
        <v>3</v>
      </c>
      <c r="D133" s="244">
        <f>B133*C133</f>
        <v>0</v>
      </c>
      <c r="E133" s="245">
        <v>25</v>
      </c>
      <c r="F133" s="245">
        <v>0</v>
      </c>
      <c r="G133" s="242">
        <v>3</v>
      </c>
      <c r="H133" s="242">
        <v>1</v>
      </c>
      <c r="I133" s="246">
        <f>(E133+F133)*G133*H133</f>
        <v>75</v>
      </c>
      <c r="J133" s="247">
        <f>D133+I133</f>
        <v>75</v>
      </c>
    </row>
    <row r="134" spans="1:10" s="34" customFormat="1" ht="21.75" customHeight="1" x14ac:dyDescent="0.2">
      <c r="A134" s="275" t="s">
        <v>354</v>
      </c>
      <c r="B134" s="243">
        <v>316.25799999999998</v>
      </c>
      <c r="C134" s="241">
        <v>5</v>
      </c>
      <c r="D134" s="244">
        <f t="shared" si="5"/>
        <v>1581.29</v>
      </c>
      <c r="E134" s="245">
        <v>53.835999999999999</v>
      </c>
      <c r="F134" s="245">
        <v>95.6</v>
      </c>
      <c r="G134" s="242">
        <v>5</v>
      </c>
      <c r="H134" s="242">
        <v>2</v>
      </c>
      <c r="I134" s="246">
        <f t="shared" si="6"/>
        <v>1494.3599999999997</v>
      </c>
      <c r="J134" s="247">
        <f t="shared" si="7"/>
        <v>3075.6499999999996</v>
      </c>
    </row>
    <row r="135" spans="1:10" s="34" customFormat="1" ht="21.75" customHeight="1" x14ac:dyDescent="0.2">
      <c r="A135" s="275" t="s">
        <v>355</v>
      </c>
      <c r="B135" s="243">
        <v>0</v>
      </c>
      <c r="C135" s="241">
        <v>6</v>
      </c>
      <c r="D135" s="244">
        <f t="shared" si="5"/>
        <v>0</v>
      </c>
      <c r="E135" s="245">
        <v>16.666699999999999</v>
      </c>
      <c r="F135" s="245">
        <v>0</v>
      </c>
      <c r="G135" s="242">
        <v>6</v>
      </c>
      <c r="H135" s="242">
        <v>1</v>
      </c>
      <c r="I135" s="246">
        <f t="shared" si="6"/>
        <v>100.00019999999999</v>
      </c>
      <c r="J135" s="247">
        <f t="shared" si="7"/>
        <v>100.00019999999999</v>
      </c>
    </row>
    <row r="136" spans="1:10" s="34" customFormat="1" ht="21.75" customHeight="1" x14ac:dyDescent="0.2">
      <c r="A136" s="275" t="s">
        <v>356</v>
      </c>
      <c r="B136" s="243">
        <v>284.64666699999998</v>
      </c>
      <c r="C136" s="241">
        <v>3</v>
      </c>
      <c r="D136" s="244">
        <f>B136*C136</f>
        <v>853.94000099999994</v>
      </c>
      <c r="E136" s="245">
        <v>51.666699999999999</v>
      </c>
      <c r="F136" s="245">
        <v>99.583330000000004</v>
      </c>
      <c r="G136" s="242">
        <v>3</v>
      </c>
      <c r="H136" s="242">
        <v>2</v>
      </c>
      <c r="I136" s="246">
        <f>(E136+F136)*G136*H136</f>
        <v>907.50018</v>
      </c>
      <c r="J136" s="247">
        <f>D136+I136</f>
        <v>1761.4401809999999</v>
      </c>
    </row>
    <row r="137" spans="1:10" s="34" customFormat="1" ht="21.75" customHeight="1" x14ac:dyDescent="0.2">
      <c r="A137" s="275" t="s">
        <v>359</v>
      </c>
      <c r="B137" s="243">
        <v>0</v>
      </c>
      <c r="C137" s="241">
        <v>4</v>
      </c>
      <c r="D137" s="244">
        <f>B137*C137</f>
        <v>0</v>
      </c>
      <c r="E137" s="245">
        <v>32.5</v>
      </c>
      <c r="F137" s="245">
        <v>0</v>
      </c>
      <c r="G137" s="242">
        <v>4</v>
      </c>
      <c r="H137" s="242">
        <v>1</v>
      </c>
      <c r="I137" s="246">
        <f>(E137+F137)*G137*H137</f>
        <v>130</v>
      </c>
      <c r="J137" s="247">
        <f>D137+I137</f>
        <v>130</v>
      </c>
    </row>
    <row r="138" spans="1:10" s="34" customFormat="1" ht="21.75" customHeight="1" x14ac:dyDescent="0.2">
      <c r="A138" s="275" t="s">
        <v>207</v>
      </c>
      <c r="B138" s="243">
        <v>242.77857</v>
      </c>
      <c r="C138" s="241">
        <v>7</v>
      </c>
      <c r="D138" s="244">
        <f t="shared" si="5"/>
        <v>1699.4499900000001</v>
      </c>
      <c r="E138" s="245">
        <v>24.047619999999998</v>
      </c>
      <c r="F138" s="245">
        <v>95.714285660000002</v>
      </c>
      <c r="G138" s="242">
        <v>7</v>
      </c>
      <c r="H138" s="242">
        <v>3</v>
      </c>
      <c r="I138" s="246">
        <f t="shared" si="6"/>
        <v>2515.0000188599997</v>
      </c>
      <c r="J138" s="247">
        <f t="shared" si="7"/>
        <v>4214.4500088599998</v>
      </c>
    </row>
    <row r="139" spans="1:10" s="34" customFormat="1" ht="21.75" customHeight="1" x14ac:dyDescent="0.2">
      <c r="A139" s="275" t="s">
        <v>363</v>
      </c>
      <c r="B139" s="243">
        <v>0</v>
      </c>
      <c r="C139" s="241">
        <v>0</v>
      </c>
      <c r="D139" s="244">
        <f t="shared" si="5"/>
        <v>0</v>
      </c>
      <c r="E139" s="245">
        <v>0</v>
      </c>
      <c r="F139" s="245">
        <v>0</v>
      </c>
      <c r="G139" s="242">
        <v>0</v>
      </c>
      <c r="H139" s="242">
        <v>0</v>
      </c>
      <c r="I139" s="246">
        <f t="shared" si="6"/>
        <v>0</v>
      </c>
      <c r="J139" s="247">
        <f t="shared" si="7"/>
        <v>0</v>
      </c>
    </row>
    <row r="140" spans="1:10" s="34" customFormat="1" ht="21.75" customHeight="1" x14ac:dyDescent="0.2">
      <c r="A140" s="275" t="s">
        <v>208</v>
      </c>
      <c r="B140" s="243">
        <v>400.73</v>
      </c>
      <c r="C140" s="241">
        <v>1</v>
      </c>
      <c r="D140" s="244">
        <f t="shared" si="5"/>
        <v>400.73</v>
      </c>
      <c r="E140" s="245">
        <v>75</v>
      </c>
      <c r="F140" s="245">
        <v>0</v>
      </c>
      <c r="G140" s="242">
        <v>1</v>
      </c>
      <c r="H140" s="242">
        <v>1</v>
      </c>
      <c r="I140" s="246">
        <f t="shared" si="6"/>
        <v>75</v>
      </c>
      <c r="J140" s="247">
        <f t="shared" si="7"/>
        <v>475.73</v>
      </c>
    </row>
    <row r="141" spans="1:10" s="34" customFormat="1" ht="21.75" customHeight="1" x14ac:dyDescent="0.2">
      <c r="A141" s="275" t="s">
        <v>364</v>
      </c>
      <c r="B141" s="243">
        <v>0</v>
      </c>
      <c r="C141" s="241">
        <v>0</v>
      </c>
      <c r="D141" s="244">
        <f t="shared" si="5"/>
        <v>0</v>
      </c>
      <c r="E141" s="245">
        <v>0</v>
      </c>
      <c r="F141" s="245">
        <v>0</v>
      </c>
      <c r="G141" s="242">
        <v>0</v>
      </c>
      <c r="H141" s="242">
        <v>0</v>
      </c>
      <c r="I141" s="246">
        <f t="shared" si="6"/>
        <v>0</v>
      </c>
      <c r="J141" s="247">
        <f t="shared" si="7"/>
        <v>0</v>
      </c>
    </row>
    <row r="142" spans="1:10" s="34" customFormat="1" ht="21.75" customHeight="1" x14ac:dyDescent="0.2">
      <c r="A142" s="275" t="s">
        <v>209</v>
      </c>
      <c r="B142" s="243">
        <v>311.26666699999998</v>
      </c>
      <c r="C142" s="241">
        <v>3</v>
      </c>
      <c r="D142" s="244">
        <f t="shared" si="5"/>
        <v>933.80000099999995</v>
      </c>
      <c r="E142" s="245">
        <v>45</v>
      </c>
      <c r="F142" s="245">
        <v>91.25</v>
      </c>
      <c r="G142" s="242">
        <v>3</v>
      </c>
      <c r="H142" s="242">
        <v>4</v>
      </c>
      <c r="I142" s="246">
        <f t="shared" si="6"/>
        <v>1635</v>
      </c>
      <c r="J142" s="247">
        <f t="shared" si="7"/>
        <v>2568.8000010000001</v>
      </c>
    </row>
    <row r="143" spans="1:10" s="34" customFormat="1" ht="21.75" customHeight="1" x14ac:dyDescent="0.2">
      <c r="A143" s="275" t="s">
        <v>365</v>
      </c>
      <c r="B143" s="243">
        <v>0</v>
      </c>
      <c r="C143" s="241">
        <v>0</v>
      </c>
      <c r="D143" s="244">
        <f t="shared" si="5"/>
        <v>0</v>
      </c>
      <c r="E143" s="245">
        <v>0</v>
      </c>
      <c r="F143" s="245">
        <v>0</v>
      </c>
      <c r="G143" s="242">
        <v>0</v>
      </c>
      <c r="H143" s="242">
        <v>0</v>
      </c>
      <c r="I143" s="246">
        <f t="shared" si="6"/>
        <v>0</v>
      </c>
      <c r="J143" s="247">
        <f t="shared" si="7"/>
        <v>0</v>
      </c>
    </row>
    <row r="144" spans="1:10" s="34" customFormat="1" ht="21.75" customHeight="1" x14ac:dyDescent="0.2">
      <c r="A144" s="275" t="s">
        <v>210</v>
      </c>
      <c r="B144" s="243">
        <v>243</v>
      </c>
      <c r="C144" s="241">
        <v>1</v>
      </c>
      <c r="D144" s="244">
        <f t="shared" si="5"/>
        <v>243</v>
      </c>
      <c r="E144" s="245">
        <v>85</v>
      </c>
      <c r="F144" s="245">
        <v>0</v>
      </c>
      <c r="G144" s="242">
        <v>1</v>
      </c>
      <c r="H144" s="242">
        <v>1</v>
      </c>
      <c r="I144" s="246">
        <f t="shared" si="6"/>
        <v>85</v>
      </c>
      <c r="J144" s="247">
        <f t="shared" si="7"/>
        <v>328</v>
      </c>
    </row>
    <row r="145" spans="1:10" s="34" customFormat="1" ht="21.75" customHeight="1" x14ac:dyDescent="0.2">
      <c r="A145" s="275" t="s">
        <v>366</v>
      </c>
      <c r="B145" s="243">
        <v>0</v>
      </c>
      <c r="C145" s="241">
        <v>0</v>
      </c>
      <c r="D145" s="244">
        <v>0</v>
      </c>
      <c r="E145" s="245">
        <v>0</v>
      </c>
      <c r="F145" s="245">
        <v>0</v>
      </c>
      <c r="G145" s="242">
        <v>0</v>
      </c>
      <c r="H145" s="242">
        <v>0</v>
      </c>
      <c r="I145" s="246">
        <f t="shared" si="6"/>
        <v>0</v>
      </c>
      <c r="J145" s="247">
        <f t="shared" si="7"/>
        <v>0</v>
      </c>
    </row>
    <row r="146" spans="1:10" s="34" customFormat="1" ht="21.75" customHeight="1" x14ac:dyDescent="0.2">
      <c r="A146" s="275" t="s">
        <v>302</v>
      </c>
      <c r="B146" s="243">
        <v>277.95762000000002</v>
      </c>
      <c r="C146" s="241">
        <v>21</v>
      </c>
      <c r="D146" s="244">
        <f t="shared" si="5"/>
        <v>5837.1100200000001</v>
      </c>
      <c r="E146" s="245">
        <v>32.22222</v>
      </c>
      <c r="F146" s="245">
        <v>103.49206</v>
      </c>
      <c r="G146" s="242">
        <v>21</v>
      </c>
      <c r="H146" s="242">
        <v>3</v>
      </c>
      <c r="I146" s="246">
        <f t="shared" si="6"/>
        <v>8549.99964</v>
      </c>
      <c r="J146" s="247">
        <f t="shared" si="7"/>
        <v>14387.10966</v>
      </c>
    </row>
    <row r="147" spans="1:10" s="34" customFormat="1" ht="21.75" customHeight="1" x14ac:dyDescent="0.2">
      <c r="A147" s="275" t="s">
        <v>321</v>
      </c>
      <c r="B147" s="243">
        <v>0</v>
      </c>
      <c r="C147" s="241">
        <v>25</v>
      </c>
      <c r="D147" s="244">
        <f t="shared" si="5"/>
        <v>0</v>
      </c>
      <c r="E147" s="245">
        <v>82</v>
      </c>
      <c r="F147" s="245">
        <v>0</v>
      </c>
      <c r="G147" s="242">
        <v>25</v>
      </c>
      <c r="H147" s="242">
        <v>2</v>
      </c>
      <c r="I147" s="246">
        <f t="shared" si="6"/>
        <v>4100</v>
      </c>
      <c r="J147" s="247">
        <f t="shared" si="7"/>
        <v>4100</v>
      </c>
    </row>
    <row r="148" spans="1:10" s="34" customFormat="1" ht="21.75" customHeight="1" x14ac:dyDescent="0.2">
      <c r="A148" s="275" t="s">
        <v>303</v>
      </c>
      <c r="B148" s="243">
        <v>264.185</v>
      </c>
      <c r="C148" s="241">
        <v>18</v>
      </c>
      <c r="D148" s="244">
        <f t="shared" si="5"/>
        <v>4755.33</v>
      </c>
      <c r="E148" s="245">
        <v>21.66667</v>
      </c>
      <c r="F148" s="245">
        <v>71.944630000000004</v>
      </c>
      <c r="G148" s="242">
        <v>18</v>
      </c>
      <c r="H148" s="242">
        <v>3</v>
      </c>
      <c r="I148" s="246">
        <f t="shared" si="6"/>
        <v>5055.0102000000006</v>
      </c>
      <c r="J148" s="247">
        <f t="shared" si="7"/>
        <v>9810.3402000000006</v>
      </c>
    </row>
    <row r="149" spans="1:10" s="34" customFormat="1" ht="21.75" customHeight="1" x14ac:dyDescent="0.2">
      <c r="A149" s="275" t="s">
        <v>322</v>
      </c>
      <c r="B149" s="243">
        <v>0</v>
      </c>
      <c r="C149" s="241">
        <v>18</v>
      </c>
      <c r="D149" s="244">
        <f t="shared" si="5"/>
        <v>0</v>
      </c>
      <c r="E149" s="245">
        <v>36.860833</v>
      </c>
      <c r="F149" s="245">
        <v>0</v>
      </c>
      <c r="G149" s="242">
        <v>18</v>
      </c>
      <c r="H149" s="242">
        <v>2</v>
      </c>
      <c r="I149" s="246">
        <f t="shared" si="6"/>
        <v>1326.989988</v>
      </c>
      <c r="J149" s="247">
        <f t="shared" si="7"/>
        <v>1326.989988</v>
      </c>
    </row>
    <row r="150" spans="1:10" s="34" customFormat="1" ht="21.75" customHeight="1" x14ac:dyDescent="0.2">
      <c r="A150" s="275" t="s">
        <v>212</v>
      </c>
      <c r="B150" s="243">
        <v>187.37</v>
      </c>
      <c r="C150" s="241">
        <v>31</v>
      </c>
      <c r="D150" s="244">
        <f t="shared" si="5"/>
        <v>5808.47</v>
      </c>
      <c r="E150" s="245">
        <v>55.029000000000003</v>
      </c>
      <c r="F150" s="245">
        <v>44.511612999999997</v>
      </c>
      <c r="G150" s="242">
        <v>31</v>
      </c>
      <c r="H150" s="242">
        <v>1</v>
      </c>
      <c r="I150" s="246">
        <f t="shared" si="6"/>
        <v>3085.7590030000001</v>
      </c>
      <c r="J150" s="247">
        <f t="shared" si="7"/>
        <v>8894.2290030000004</v>
      </c>
    </row>
    <row r="151" spans="1:10" s="34" customFormat="1" ht="27.75" customHeight="1" x14ac:dyDescent="0.2">
      <c r="A151" s="275" t="s">
        <v>362</v>
      </c>
      <c r="B151" s="243">
        <v>0</v>
      </c>
      <c r="C151" s="241">
        <v>11</v>
      </c>
      <c r="D151" s="244">
        <f t="shared" si="5"/>
        <v>0</v>
      </c>
      <c r="E151" s="245">
        <v>31.6254545</v>
      </c>
      <c r="F151" s="245">
        <v>0</v>
      </c>
      <c r="G151" s="242">
        <v>11</v>
      </c>
      <c r="H151" s="242">
        <v>1</v>
      </c>
      <c r="I151" s="246">
        <f t="shared" si="6"/>
        <v>347.8799995</v>
      </c>
      <c r="J151" s="247">
        <f t="shared" si="7"/>
        <v>347.8799995</v>
      </c>
    </row>
    <row r="152" spans="1:10" s="34" customFormat="1" ht="21.75" customHeight="1" x14ac:dyDescent="0.2">
      <c r="A152" s="275" t="s">
        <v>213</v>
      </c>
      <c r="B152" s="243">
        <v>115.3409441</v>
      </c>
      <c r="C152" s="241">
        <v>286</v>
      </c>
      <c r="D152" s="244">
        <f t="shared" si="5"/>
        <v>32987.510012600003</v>
      </c>
      <c r="E152" s="245">
        <v>15.86</v>
      </c>
      <c r="F152" s="245">
        <v>56.23028</v>
      </c>
      <c r="G152" s="242">
        <v>286</v>
      </c>
      <c r="H152" s="242">
        <v>1</v>
      </c>
      <c r="I152" s="246">
        <f t="shared" si="6"/>
        <v>20617.820080000001</v>
      </c>
      <c r="J152" s="247">
        <f t="shared" si="7"/>
        <v>53605.330092600008</v>
      </c>
    </row>
    <row r="153" spans="1:10" s="34" customFormat="1" ht="21.75" customHeight="1" x14ac:dyDescent="0.2">
      <c r="A153" s="275" t="s">
        <v>409</v>
      </c>
      <c r="B153" s="243">
        <v>0</v>
      </c>
      <c r="C153" s="241">
        <v>291</v>
      </c>
      <c r="D153" s="244">
        <f t="shared" si="5"/>
        <v>0</v>
      </c>
      <c r="E153" s="245">
        <v>16.07845463</v>
      </c>
      <c r="F153" s="245">
        <v>0</v>
      </c>
      <c r="G153" s="242">
        <v>371</v>
      </c>
      <c r="H153" s="242">
        <v>3</v>
      </c>
      <c r="I153" s="246">
        <f t="shared" si="6"/>
        <v>17895.320003189998</v>
      </c>
      <c r="J153" s="247">
        <f t="shared" si="7"/>
        <v>17895.320003189998</v>
      </c>
    </row>
    <row r="154" spans="1:10" s="34" customFormat="1" ht="21.75" customHeight="1" x14ac:dyDescent="0.2">
      <c r="A154" s="279" t="s">
        <v>280</v>
      </c>
      <c r="B154" s="243">
        <v>260.12217399999997</v>
      </c>
      <c r="C154" s="241">
        <v>23</v>
      </c>
      <c r="D154" s="244">
        <f t="shared" ref="D154:D160" si="8">B154*C154</f>
        <v>5982.8100019999993</v>
      </c>
      <c r="E154" s="245">
        <v>29.130434999999999</v>
      </c>
      <c r="F154" s="245">
        <v>72.391300000000001</v>
      </c>
      <c r="G154" s="242">
        <v>23</v>
      </c>
      <c r="H154" s="242">
        <v>2</v>
      </c>
      <c r="I154" s="246">
        <f t="shared" ref="I154:I161" si="9">(E154+F154)*G154*H154</f>
        <v>4669.9998100000003</v>
      </c>
      <c r="J154" s="247">
        <f t="shared" ref="J154:J161" si="10">D154+I154</f>
        <v>10652.809812</v>
      </c>
    </row>
    <row r="155" spans="1:10" s="34" customFormat="1" ht="21.75" customHeight="1" x14ac:dyDescent="0.2">
      <c r="A155" s="279" t="s">
        <v>335</v>
      </c>
      <c r="B155" s="243">
        <v>0</v>
      </c>
      <c r="C155" s="241">
        <v>28</v>
      </c>
      <c r="D155" s="244">
        <f t="shared" si="8"/>
        <v>0</v>
      </c>
      <c r="E155" s="245">
        <v>72.467860000000002</v>
      </c>
      <c r="F155" s="245">
        <v>0</v>
      </c>
      <c r="G155" s="242">
        <v>28</v>
      </c>
      <c r="H155" s="242">
        <v>1</v>
      </c>
      <c r="I155" s="246">
        <f t="shared" si="9"/>
        <v>2029.1000800000002</v>
      </c>
      <c r="J155" s="247">
        <f t="shared" si="10"/>
        <v>2029.1000800000002</v>
      </c>
    </row>
    <row r="156" spans="1:10" s="34" customFormat="1" ht="21.75" customHeight="1" x14ac:dyDescent="0.2">
      <c r="A156" s="279" t="s">
        <v>272</v>
      </c>
      <c r="B156" s="243">
        <v>0</v>
      </c>
      <c r="C156" s="241">
        <v>0</v>
      </c>
      <c r="D156" s="244">
        <v>0</v>
      </c>
      <c r="E156" s="245">
        <v>0</v>
      </c>
      <c r="F156" s="245">
        <v>0</v>
      </c>
      <c r="G156" s="242">
        <v>0</v>
      </c>
      <c r="H156" s="242">
        <v>0</v>
      </c>
      <c r="I156" s="246">
        <f t="shared" si="9"/>
        <v>0</v>
      </c>
      <c r="J156" s="247">
        <f t="shared" si="10"/>
        <v>0</v>
      </c>
    </row>
    <row r="157" spans="1:10" s="34" customFormat="1" ht="27.75" customHeight="1" x14ac:dyDescent="0.2">
      <c r="A157" s="279" t="s">
        <v>360</v>
      </c>
      <c r="B157" s="243">
        <v>0</v>
      </c>
      <c r="C157" s="241">
        <v>0</v>
      </c>
      <c r="D157" s="244">
        <v>0</v>
      </c>
      <c r="E157" s="245">
        <v>0</v>
      </c>
      <c r="F157" s="245">
        <v>0</v>
      </c>
      <c r="G157" s="242">
        <v>0</v>
      </c>
      <c r="H157" s="242">
        <v>0</v>
      </c>
      <c r="I157" s="246">
        <f t="shared" si="9"/>
        <v>0</v>
      </c>
      <c r="J157" s="247">
        <f t="shared" si="10"/>
        <v>0</v>
      </c>
    </row>
    <row r="158" spans="1:10" s="34" customFormat="1" ht="21.75" customHeight="1" x14ac:dyDescent="0.2">
      <c r="A158" s="279" t="s">
        <v>273</v>
      </c>
      <c r="B158" s="243">
        <v>0</v>
      </c>
      <c r="C158" s="241">
        <v>0</v>
      </c>
      <c r="D158" s="244">
        <v>0</v>
      </c>
      <c r="E158" s="245">
        <v>0</v>
      </c>
      <c r="F158" s="245">
        <v>0</v>
      </c>
      <c r="G158" s="242">
        <v>0</v>
      </c>
      <c r="H158" s="242">
        <v>0</v>
      </c>
      <c r="I158" s="246">
        <f t="shared" si="9"/>
        <v>0</v>
      </c>
      <c r="J158" s="247">
        <f t="shared" si="10"/>
        <v>0</v>
      </c>
    </row>
    <row r="159" spans="1:10" s="34" customFormat="1" ht="27" customHeight="1" x14ac:dyDescent="0.2">
      <c r="A159" s="279" t="s">
        <v>361</v>
      </c>
      <c r="B159" s="243">
        <v>0</v>
      </c>
      <c r="C159" s="241">
        <v>0</v>
      </c>
      <c r="D159" s="244">
        <v>0</v>
      </c>
      <c r="E159" s="245">
        <v>0</v>
      </c>
      <c r="F159" s="245">
        <v>0</v>
      </c>
      <c r="G159" s="242">
        <v>0</v>
      </c>
      <c r="H159" s="242">
        <v>0</v>
      </c>
      <c r="I159" s="246">
        <v>0</v>
      </c>
      <c r="J159" s="247">
        <f t="shared" si="10"/>
        <v>0</v>
      </c>
    </row>
    <row r="160" spans="1:10" s="34" customFormat="1" ht="27" customHeight="1" x14ac:dyDescent="0.2">
      <c r="A160" s="279" t="s">
        <v>332</v>
      </c>
      <c r="B160" s="243">
        <v>449.80259999999998</v>
      </c>
      <c r="C160" s="241">
        <v>50</v>
      </c>
      <c r="D160" s="244">
        <f t="shared" si="8"/>
        <v>22490.129999999997</v>
      </c>
      <c r="E160" s="245">
        <v>14.583</v>
      </c>
      <c r="F160" s="245">
        <v>52.54</v>
      </c>
      <c r="G160" s="242">
        <v>50</v>
      </c>
      <c r="H160" s="242">
        <v>5</v>
      </c>
      <c r="I160" s="246">
        <f t="shared" si="9"/>
        <v>16780.75</v>
      </c>
      <c r="J160" s="247">
        <f t="shared" si="10"/>
        <v>39270.879999999997</v>
      </c>
    </row>
    <row r="161" spans="1:12" s="34" customFormat="1" ht="27" customHeight="1" x14ac:dyDescent="0.2">
      <c r="A161" s="279" t="s">
        <v>333</v>
      </c>
      <c r="B161" s="243">
        <v>0</v>
      </c>
      <c r="C161" s="241">
        <v>60</v>
      </c>
      <c r="D161" s="244">
        <v>0</v>
      </c>
      <c r="E161" s="245">
        <v>42.366669999999999</v>
      </c>
      <c r="F161" s="245">
        <v>0</v>
      </c>
      <c r="G161" s="242">
        <v>60</v>
      </c>
      <c r="H161" s="242">
        <v>5</v>
      </c>
      <c r="I161" s="246">
        <f t="shared" si="9"/>
        <v>12710.001</v>
      </c>
      <c r="J161" s="247">
        <f t="shared" si="10"/>
        <v>12710.001</v>
      </c>
    </row>
    <row r="162" spans="1:12" s="34" customFormat="1" ht="21.75" customHeight="1" x14ac:dyDescent="0.2">
      <c r="A162" s="212" t="s">
        <v>324</v>
      </c>
      <c r="B162" s="243">
        <v>256.04329999999999</v>
      </c>
      <c r="C162" s="241">
        <v>3</v>
      </c>
      <c r="D162" s="244">
        <f t="shared" si="5"/>
        <v>768.12989999999991</v>
      </c>
      <c r="E162" s="245">
        <v>48.333300000000001</v>
      </c>
      <c r="F162" s="245">
        <v>0</v>
      </c>
      <c r="G162" s="242">
        <v>3</v>
      </c>
      <c r="H162" s="242">
        <v>1</v>
      </c>
      <c r="I162" s="246">
        <f t="shared" si="6"/>
        <v>144.9999</v>
      </c>
      <c r="J162" s="247">
        <f t="shared" si="7"/>
        <v>913.12979999999993</v>
      </c>
    </row>
    <row r="163" spans="1:12" s="80" customFormat="1" ht="24" customHeight="1" x14ac:dyDescent="0.25">
      <c r="A163" s="213"/>
      <c r="B163" s="214"/>
      <c r="C163" s="213"/>
      <c r="D163" s="248">
        <f>SUM(D100:D162)</f>
        <v>196451.25784959999</v>
      </c>
      <c r="E163" s="214"/>
      <c r="F163" s="215"/>
      <c r="G163" s="214"/>
      <c r="H163" s="214"/>
      <c r="I163" s="248">
        <f>SUM(I100:I162)</f>
        <v>259539.07171654998</v>
      </c>
      <c r="J163" s="248">
        <f>SUM(J100:J162)</f>
        <v>455990.32956614997</v>
      </c>
    </row>
    <row r="164" spans="1:12" s="65" customFormat="1" ht="15" customHeight="1" x14ac:dyDescent="0.2">
      <c r="A164" s="459"/>
      <c r="B164" s="377"/>
      <c r="C164" s="377"/>
      <c r="D164" s="377"/>
      <c r="E164" s="377"/>
      <c r="F164" s="377"/>
      <c r="G164" s="377"/>
      <c r="H164" s="377"/>
      <c r="I164" s="377"/>
      <c r="J164" s="67"/>
      <c r="K164" s="67"/>
      <c r="L164" s="64"/>
    </row>
    <row r="165" spans="1:12" s="65" customFormat="1" ht="24.75" customHeight="1" x14ac:dyDescent="0.25">
      <c r="A165" s="505" t="s">
        <v>54</v>
      </c>
      <c r="B165" s="506"/>
      <c r="C165" s="506"/>
      <c r="D165" s="506"/>
      <c r="E165" s="506"/>
      <c r="F165" s="506"/>
      <c r="G165" s="506"/>
      <c r="H165" s="506"/>
      <c r="I165" s="506"/>
      <c r="J165" s="506"/>
      <c r="K165" s="506"/>
      <c r="L165" s="507"/>
    </row>
    <row r="166" spans="1:12" s="80" customFormat="1" ht="16.5" thickBot="1" x14ac:dyDescent="0.3">
      <c r="F166" s="89"/>
      <c r="G166" s="114"/>
      <c r="H166" s="115"/>
      <c r="I166" s="115"/>
      <c r="J166" s="115"/>
      <c r="K166" s="115"/>
    </row>
    <row r="167" spans="1:12" s="34" customFormat="1" ht="15.75" thickBot="1" x14ac:dyDescent="0.3">
      <c r="A167" s="116" t="s">
        <v>68</v>
      </c>
      <c r="B167" s="117"/>
      <c r="C167" s="117"/>
      <c r="D167" s="117"/>
      <c r="E167" s="118"/>
      <c r="F167" s="33"/>
      <c r="G167" s="122" t="s">
        <v>112</v>
      </c>
      <c r="H167" s="123"/>
      <c r="I167" s="123"/>
      <c r="J167" s="123"/>
      <c r="K167" s="124"/>
    </row>
    <row r="168" spans="1:12" s="34" customFormat="1" ht="48" customHeight="1" x14ac:dyDescent="0.2">
      <c r="A168" s="535" t="s">
        <v>152</v>
      </c>
      <c r="B168" s="536"/>
      <c r="C168" s="536"/>
      <c r="D168" s="536"/>
      <c r="E168" s="537"/>
      <c r="G168" s="533" t="s">
        <v>128</v>
      </c>
      <c r="H168" s="531" t="s">
        <v>127</v>
      </c>
      <c r="I168" s="433" t="s">
        <v>69</v>
      </c>
      <c r="J168" s="433" t="s">
        <v>129</v>
      </c>
      <c r="K168" s="435" t="s">
        <v>10</v>
      </c>
    </row>
    <row r="169" spans="1:12" s="34" customFormat="1" ht="50.25" customHeight="1" x14ac:dyDescent="0.25">
      <c r="A169" s="538" t="s">
        <v>12</v>
      </c>
      <c r="B169" s="539"/>
      <c r="C169" s="174" t="s">
        <v>11</v>
      </c>
      <c r="D169" s="174" t="s">
        <v>13</v>
      </c>
      <c r="E169" s="175" t="s">
        <v>10</v>
      </c>
      <c r="F169" s="33"/>
      <c r="G169" s="534"/>
      <c r="H169" s="532"/>
      <c r="I169" s="434"/>
      <c r="J169" s="434"/>
      <c r="K169" s="436"/>
    </row>
    <row r="170" spans="1:12" s="34" customFormat="1" ht="32.25" customHeight="1" x14ac:dyDescent="0.2">
      <c r="A170" s="552" t="s">
        <v>222</v>
      </c>
      <c r="B170" s="439"/>
      <c r="C170" s="169">
        <v>3</v>
      </c>
      <c r="D170" s="249">
        <v>2187.1333</v>
      </c>
      <c r="E170" s="250">
        <f t="shared" ref="E170:E175" si="11">C170*D170</f>
        <v>6561.3999000000003</v>
      </c>
      <c r="F170" s="216"/>
      <c r="G170" s="276" t="s">
        <v>228</v>
      </c>
      <c r="H170" s="260">
        <v>1</v>
      </c>
      <c r="I170" s="329">
        <v>37.873399999999997</v>
      </c>
      <c r="J170" s="249">
        <v>431</v>
      </c>
      <c r="K170" s="250">
        <f>I170*J170*H170</f>
        <v>16323.435399999998</v>
      </c>
    </row>
    <row r="171" spans="1:12" s="34" customFormat="1" ht="25.5" customHeight="1" x14ac:dyDescent="0.2">
      <c r="A171" s="390" t="s">
        <v>223</v>
      </c>
      <c r="B171" s="437"/>
      <c r="C171" s="169">
        <v>1</v>
      </c>
      <c r="D171" s="249">
        <v>17064.900000000001</v>
      </c>
      <c r="E171" s="250">
        <f t="shared" si="11"/>
        <v>17064.900000000001</v>
      </c>
      <c r="F171" s="216"/>
      <c r="G171" s="276" t="s">
        <v>229</v>
      </c>
      <c r="H171" s="260">
        <v>0</v>
      </c>
      <c r="I171" s="329">
        <v>0</v>
      </c>
      <c r="J171" s="249">
        <v>0</v>
      </c>
      <c r="K171" s="250">
        <f t="shared" ref="K171:K178" si="12">I171*J171*H171</f>
        <v>0</v>
      </c>
    </row>
    <row r="172" spans="1:12" s="34" customFormat="1" ht="25.5" customHeight="1" x14ac:dyDescent="0.2">
      <c r="A172" s="390" t="s">
        <v>224</v>
      </c>
      <c r="B172" s="437"/>
      <c r="C172" s="169">
        <v>1</v>
      </c>
      <c r="D172" s="249">
        <v>4889.97</v>
      </c>
      <c r="E172" s="250">
        <f t="shared" si="11"/>
        <v>4889.97</v>
      </c>
      <c r="F172" s="216"/>
      <c r="G172" s="276" t="s">
        <v>202</v>
      </c>
      <c r="H172" s="260">
        <v>0</v>
      </c>
      <c r="I172" s="329">
        <v>0</v>
      </c>
      <c r="J172" s="249">
        <v>0</v>
      </c>
      <c r="K172" s="250">
        <f t="shared" si="12"/>
        <v>0</v>
      </c>
    </row>
    <row r="173" spans="1:12" s="34" customFormat="1" ht="25.5" customHeight="1" x14ac:dyDescent="0.2">
      <c r="A173" s="390" t="s">
        <v>225</v>
      </c>
      <c r="B173" s="437"/>
      <c r="C173" s="169">
        <v>1</v>
      </c>
      <c r="D173" s="249">
        <v>4500</v>
      </c>
      <c r="E173" s="250">
        <f t="shared" si="11"/>
        <v>4500</v>
      </c>
      <c r="F173" s="216"/>
      <c r="G173" s="276" t="s">
        <v>204</v>
      </c>
      <c r="H173" s="260">
        <v>0</v>
      </c>
      <c r="I173" s="329">
        <v>0</v>
      </c>
      <c r="J173" s="249">
        <v>0</v>
      </c>
      <c r="K173" s="250">
        <f t="shared" si="12"/>
        <v>0</v>
      </c>
    </row>
    <row r="174" spans="1:12" s="34" customFormat="1" ht="25.5" customHeight="1" x14ac:dyDescent="0.2">
      <c r="A174" s="390" t="s">
        <v>226</v>
      </c>
      <c r="B174" s="437"/>
      <c r="C174" s="169">
        <v>1</v>
      </c>
      <c r="D174" s="249">
        <v>2634.18</v>
      </c>
      <c r="E174" s="250">
        <f t="shared" si="11"/>
        <v>2634.18</v>
      </c>
      <c r="F174" s="216"/>
      <c r="G174" s="276" t="s">
        <v>230</v>
      </c>
      <c r="H174" s="260">
        <v>0</v>
      </c>
      <c r="I174" s="329">
        <v>0</v>
      </c>
      <c r="J174" s="249">
        <v>0</v>
      </c>
      <c r="K174" s="250">
        <f t="shared" si="12"/>
        <v>0</v>
      </c>
    </row>
    <row r="175" spans="1:12" s="34" customFormat="1" ht="25.5" customHeight="1" x14ac:dyDescent="0.2">
      <c r="A175" s="390" t="s">
        <v>227</v>
      </c>
      <c r="B175" s="437"/>
      <c r="C175" s="169">
        <v>1</v>
      </c>
      <c r="D175" s="249">
        <v>3822.67</v>
      </c>
      <c r="E175" s="250">
        <f t="shared" si="11"/>
        <v>3822.67</v>
      </c>
      <c r="F175" s="216"/>
      <c r="G175" s="276" t="s">
        <v>231</v>
      </c>
      <c r="H175" s="260">
        <v>0</v>
      </c>
      <c r="I175" s="329">
        <v>0</v>
      </c>
      <c r="J175" s="249">
        <v>0</v>
      </c>
      <c r="K175" s="250">
        <f t="shared" si="12"/>
        <v>0</v>
      </c>
    </row>
    <row r="176" spans="1:12" s="34" customFormat="1" ht="61.5" customHeight="1" x14ac:dyDescent="0.2">
      <c r="A176" s="415"/>
      <c r="B176" s="416"/>
      <c r="C176" s="169"/>
      <c r="D176" s="249"/>
      <c r="E176" s="250">
        <f>C176*D176</f>
        <v>0</v>
      </c>
      <c r="F176" s="216"/>
      <c r="G176" s="277" t="s">
        <v>406</v>
      </c>
      <c r="H176" s="260">
        <v>10</v>
      </c>
      <c r="I176" s="329">
        <v>35.75576667</v>
      </c>
      <c r="J176" s="249">
        <v>60</v>
      </c>
      <c r="K176" s="250">
        <f t="shared" si="12"/>
        <v>21453.460002</v>
      </c>
    </row>
    <row r="177" spans="1:11" s="34" customFormat="1" ht="72" customHeight="1" x14ac:dyDescent="0.2">
      <c r="A177" s="415"/>
      <c r="B177" s="416"/>
      <c r="C177" s="169"/>
      <c r="D177" s="249"/>
      <c r="E177" s="250">
        <f t="shared" ref="E177:E178" si="13">C177*D177</f>
        <v>0</v>
      </c>
      <c r="F177" s="216"/>
      <c r="G177" s="273" t="s">
        <v>407</v>
      </c>
      <c r="H177" s="260">
        <v>7</v>
      </c>
      <c r="I177" s="329">
        <v>27.985552999999999</v>
      </c>
      <c r="J177" s="249">
        <v>62</v>
      </c>
      <c r="K177" s="250">
        <f t="shared" si="12"/>
        <v>12145.730002</v>
      </c>
    </row>
    <row r="178" spans="1:11" s="34" customFormat="1" ht="25.5" customHeight="1" thickBot="1" x14ac:dyDescent="0.25">
      <c r="A178" s="415"/>
      <c r="B178" s="416"/>
      <c r="C178" s="169"/>
      <c r="D178" s="249"/>
      <c r="E178" s="250">
        <f t="shared" si="13"/>
        <v>0</v>
      </c>
      <c r="F178" s="216"/>
      <c r="G178" s="217"/>
      <c r="H178" s="261"/>
      <c r="I178" s="169"/>
      <c r="J178" s="249"/>
      <c r="K178" s="250">
        <f t="shared" si="12"/>
        <v>0</v>
      </c>
    </row>
    <row r="179" spans="1:11" s="34" customFormat="1" ht="30.75" customHeight="1" thickBot="1" x14ac:dyDescent="0.3">
      <c r="A179" s="290" t="s">
        <v>70</v>
      </c>
      <c r="B179" s="266"/>
      <c r="C179" s="266"/>
      <c r="D179" s="267"/>
      <c r="E179" s="251">
        <f>SUM(E170:E178)</f>
        <v>39473.119899999998</v>
      </c>
      <c r="F179" s="219"/>
      <c r="G179" s="456" t="s">
        <v>71</v>
      </c>
      <c r="H179" s="457"/>
      <c r="I179" s="220"/>
      <c r="J179" s="220"/>
      <c r="K179" s="251">
        <f>SUM(K170:K178)</f>
        <v>49922.625403999991</v>
      </c>
    </row>
    <row r="180" spans="1:11" s="92" customFormat="1" ht="15.75" thickBot="1" x14ac:dyDescent="0.25">
      <c r="A180" s="440"/>
      <c r="B180" s="441"/>
      <c r="C180" s="321"/>
      <c r="D180" s="321"/>
      <c r="E180" s="321"/>
      <c r="F180" s="126"/>
      <c r="G180" s="121"/>
    </row>
    <row r="181" spans="1:11" s="92" customFormat="1" ht="24.75" customHeight="1" thickBot="1" x14ac:dyDescent="0.3">
      <c r="A181" s="122" t="s">
        <v>72</v>
      </c>
      <c r="B181" s="123"/>
      <c r="C181" s="123"/>
      <c r="D181" s="123"/>
      <c r="E181" s="124"/>
      <c r="F181" s="126"/>
      <c r="G181" s="122" t="s">
        <v>74</v>
      </c>
      <c r="H181" s="123"/>
      <c r="I181" s="123"/>
      <c r="J181" s="123"/>
      <c r="K181" s="124"/>
    </row>
    <row r="182" spans="1:11" s="92" customFormat="1" ht="41.25" customHeight="1" x14ac:dyDescent="0.2">
      <c r="A182" s="479" t="s">
        <v>113</v>
      </c>
      <c r="B182" s="480"/>
      <c r="C182" s="167" t="s">
        <v>20</v>
      </c>
      <c r="D182" s="167" t="s">
        <v>73</v>
      </c>
      <c r="E182" s="168" t="s">
        <v>10</v>
      </c>
      <c r="F182" s="149"/>
      <c r="G182" s="484" t="s">
        <v>75</v>
      </c>
      <c r="H182" s="485"/>
      <c r="I182" s="167" t="s">
        <v>11</v>
      </c>
      <c r="J182" s="167" t="s">
        <v>13</v>
      </c>
      <c r="K182" s="168" t="s">
        <v>10</v>
      </c>
    </row>
    <row r="183" spans="1:11" s="92" customFormat="1" ht="26.25" customHeight="1" x14ac:dyDescent="0.2">
      <c r="A183" s="291" t="s">
        <v>232</v>
      </c>
      <c r="B183" s="286"/>
      <c r="C183" s="169">
        <v>10</v>
      </c>
      <c r="D183" s="249">
        <v>500</v>
      </c>
      <c r="E183" s="252">
        <f>C183*D183</f>
        <v>5000</v>
      </c>
      <c r="F183" s="325"/>
      <c r="G183" s="411" t="s">
        <v>230</v>
      </c>
      <c r="H183" s="486"/>
      <c r="I183" s="169">
        <v>0</v>
      </c>
      <c r="J183" s="249">
        <v>0</v>
      </c>
      <c r="K183" s="253">
        <f>I183*J183</f>
        <v>0</v>
      </c>
    </row>
    <row r="184" spans="1:11" s="92" customFormat="1" ht="30" customHeight="1" thickBot="1" x14ac:dyDescent="0.25">
      <c r="A184" s="319"/>
      <c r="B184" s="320"/>
      <c r="C184" s="293"/>
      <c r="D184" s="294"/>
      <c r="E184" s="295">
        <f>C184*D184</f>
        <v>0</v>
      </c>
      <c r="F184" s="218"/>
      <c r="G184" s="411" t="s">
        <v>213</v>
      </c>
      <c r="H184" s="486"/>
      <c r="I184" s="169">
        <v>1021</v>
      </c>
      <c r="J184" s="249">
        <v>14.3776885</v>
      </c>
      <c r="K184" s="253">
        <f t="shared" ref="K184:K191" si="14">I184*J184</f>
        <v>14679.619958499999</v>
      </c>
    </row>
    <row r="185" spans="1:11" s="92" customFormat="1" ht="25.5" customHeight="1" thickBot="1" x14ac:dyDescent="0.3">
      <c r="A185" s="122" t="s">
        <v>70</v>
      </c>
      <c r="B185" s="123"/>
      <c r="C185" s="123"/>
      <c r="D185" s="296"/>
      <c r="E185" s="233">
        <f>SUM(E183:E184)</f>
        <v>5000</v>
      </c>
      <c r="F185" s="150"/>
      <c r="G185" s="415"/>
      <c r="H185" s="416"/>
      <c r="I185" s="169"/>
      <c r="J185" s="249"/>
      <c r="K185" s="253">
        <f t="shared" si="14"/>
        <v>0</v>
      </c>
    </row>
    <row r="186" spans="1:11" s="92" customFormat="1" ht="19.5" customHeight="1" thickBot="1" x14ac:dyDescent="0.3">
      <c r="A186" s="292"/>
      <c r="B186" s="126"/>
      <c r="C186" s="126"/>
      <c r="D186" s="126"/>
      <c r="E186" s="126"/>
      <c r="F186" s="150"/>
      <c r="G186" s="551"/>
      <c r="H186" s="418"/>
      <c r="I186" s="169"/>
      <c r="J186" s="249"/>
      <c r="K186" s="253">
        <f t="shared" si="14"/>
        <v>0</v>
      </c>
    </row>
    <row r="187" spans="1:11" s="92" customFormat="1" ht="28.5" customHeight="1" thickBot="1" x14ac:dyDescent="0.3">
      <c r="A187" s="122" t="s">
        <v>76</v>
      </c>
      <c r="B187" s="300"/>
      <c r="C187" s="300"/>
      <c r="D187" s="300"/>
      <c r="E187" s="308"/>
      <c r="F187" s="150"/>
      <c r="G187" s="415"/>
      <c r="H187" s="416"/>
      <c r="I187" s="169"/>
      <c r="J187" s="249"/>
      <c r="K187" s="253">
        <f t="shared" si="14"/>
        <v>0</v>
      </c>
    </row>
    <row r="188" spans="1:11" s="92" customFormat="1" ht="25.5" customHeight="1" x14ac:dyDescent="0.2">
      <c r="A188" s="490" t="s">
        <v>114</v>
      </c>
      <c r="B188" s="413" t="s">
        <v>21</v>
      </c>
      <c r="C188" s="413" t="s">
        <v>20</v>
      </c>
      <c r="D188" s="413" t="s">
        <v>22</v>
      </c>
      <c r="E188" s="426" t="s">
        <v>10</v>
      </c>
      <c r="F188" s="150"/>
      <c r="G188" s="415"/>
      <c r="H188" s="416"/>
      <c r="I188" s="169"/>
      <c r="J188" s="249"/>
      <c r="K188" s="253">
        <f t="shared" si="14"/>
        <v>0</v>
      </c>
    </row>
    <row r="189" spans="1:11" s="92" customFormat="1" ht="30" customHeight="1" x14ac:dyDescent="0.2">
      <c r="A189" s="491"/>
      <c r="B189" s="414"/>
      <c r="C189" s="414"/>
      <c r="D189" s="414"/>
      <c r="E189" s="427"/>
      <c r="F189" s="150"/>
      <c r="G189" s="415"/>
      <c r="H189" s="416"/>
      <c r="I189" s="169"/>
      <c r="J189" s="249"/>
      <c r="K189" s="253">
        <f t="shared" si="14"/>
        <v>0</v>
      </c>
    </row>
    <row r="190" spans="1:11" s="92" customFormat="1" ht="25.5" customHeight="1" x14ac:dyDescent="0.2">
      <c r="A190" s="277" t="s">
        <v>262</v>
      </c>
      <c r="B190" s="169">
        <v>2</v>
      </c>
      <c r="C190" s="169">
        <v>2</v>
      </c>
      <c r="D190" s="231">
        <v>538.45000000000005</v>
      </c>
      <c r="E190" s="256">
        <f t="shared" ref="E190:E193" si="15">B190*C190*D190</f>
        <v>2153.8000000000002</v>
      </c>
      <c r="F190" s="326"/>
      <c r="G190" s="417"/>
      <c r="H190" s="418"/>
      <c r="I190" s="169"/>
      <c r="J190" s="249"/>
      <c r="K190" s="253">
        <f t="shared" si="14"/>
        <v>0</v>
      </c>
    </row>
    <row r="191" spans="1:11" s="92" customFormat="1" ht="29.25" customHeight="1" x14ac:dyDescent="0.2">
      <c r="A191" s="277" t="s">
        <v>263</v>
      </c>
      <c r="B191" s="169">
        <v>2</v>
      </c>
      <c r="C191" s="169">
        <v>2</v>
      </c>
      <c r="D191" s="231">
        <v>538.45000000000005</v>
      </c>
      <c r="E191" s="256">
        <f t="shared" si="15"/>
        <v>2153.8000000000002</v>
      </c>
      <c r="F191" s="326"/>
      <c r="G191" s="417"/>
      <c r="H191" s="418"/>
      <c r="I191" s="169"/>
      <c r="J191" s="249"/>
      <c r="K191" s="253">
        <f t="shared" si="14"/>
        <v>0</v>
      </c>
    </row>
    <row r="192" spans="1:11" s="92" customFormat="1" ht="25.5" customHeight="1" thickBot="1" x14ac:dyDescent="0.3">
      <c r="A192" s="277" t="s">
        <v>264</v>
      </c>
      <c r="B192" s="169">
        <v>2</v>
      </c>
      <c r="C192" s="169">
        <v>2</v>
      </c>
      <c r="D192" s="231">
        <v>538.45000000000005</v>
      </c>
      <c r="E192" s="256">
        <f t="shared" si="15"/>
        <v>2153.8000000000002</v>
      </c>
      <c r="F192" s="76"/>
      <c r="G192" s="221" t="s">
        <v>70</v>
      </c>
      <c r="H192" s="222"/>
      <c r="I192" s="222"/>
      <c r="J192" s="254"/>
      <c r="K192" s="255">
        <f>SUM(K183:K191)</f>
        <v>14679.619958499999</v>
      </c>
    </row>
    <row r="193" spans="1:11" s="92" customFormat="1" ht="26.25" customHeight="1" x14ac:dyDescent="0.25">
      <c r="A193" s="277" t="s">
        <v>265</v>
      </c>
      <c r="B193" s="169">
        <v>2</v>
      </c>
      <c r="C193" s="169">
        <v>2</v>
      </c>
      <c r="D193" s="231">
        <v>471.9</v>
      </c>
      <c r="E193" s="256">
        <f t="shared" si="15"/>
        <v>1887.6</v>
      </c>
      <c r="F193" s="76"/>
      <c r="G193" s="121"/>
    </row>
    <row r="194" spans="1:11" s="92" customFormat="1" ht="26.25" customHeight="1" x14ac:dyDescent="0.25">
      <c r="A194" s="277" t="s">
        <v>266</v>
      </c>
      <c r="B194" s="169">
        <v>2</v>
      </c>
      <c r="C194" s="169">
        <v>2</v>
      </c>
      <c r="D194" s="231">
        <v>471.9</v>
      </c>
      <c r="E194" s="256">
        <f>B194*C194*D194</f>
        <v>1887.6</v>
      </c>
      <c r="F194" s="76"/>
      <c r="G194" s="121"/>
    </row>
    <row r="195" spans="1:11" s="92" customFormat="1" ht="26.25" customHeight="1" x14ac:dyDescent="0.25">
      <c r="A195" s="277" t="s">
        <v>267</v>
      </c>
      <c r="B195" s="169">
        <v>2</v>
      </c>
      <c r="C195" s="169">
        <v>2</v>
      </c>
      <c r="D195" s="231">
        <v>538.45000000000005</v>
      </c>
      <c r="E195" s="256">
        <f>B195*C195*D195</f>
        <v>2153.8000000000002</v>
      </c>
      <c r="F195" s="76"/>
      <c r="G195" s="121"/>
    </row>
    <row r="196" spans="1:11" s="92" customFormat="1" ht="26.25" customHeight="1" x14ac:dyDescent="0.25">
      <c r="A196" s="277" t="s">
        <v>312</v>
      </c>
      <c r="B196" s="169">
        <v>2</v>
      </c>
      <c r="C196" s="169">
        <v>2</v>
      </c>
      <c r="D196" s="231">
        <v>538.45000000000005</v>
      </c>
      <c r="E196" s="256">
        <f>B196*C196*D196</f>
        <v>2153.8000000000002</v>
      </c>
      <c r="F196" s="76"/>
      <c r="G196" s="121"/>
    </row>
    <row r="197" spans="1:11" s="92" customFormat="1" ht="26.25" customHeight="1" x14ac:dyDescent="0.25">
      <c r="A197" s="277" t="s">
        <v>313</v>
      </c>
      <c r="B197" s="169">
        <v>0</v>
      </c>
      <c r="C197" s="169">
        <v>0</v>
      </c>
      <c r="D197" s="231">
        <v>0</v>
      </c>
      <c r="E197" s="256">
        <f>B197*C197*D197</f>
        <v>0</v>
      </c>
      <c r="F197" s="76"/>
      <c r="G197" s="121"/>
    </row>
    <row r="198" spans="1:11" s="92" customFormat="1" ht="26.25" customHeight="1" x14ac:dyDescent="0.25">
      <c r="A198" s="277" t="s">
        <v>280</v>
      </c>
      <c r="B198" s="169">
        <v>2</v>
      </c>
      <c r="C198" s="169">
        <v>1</v>
      </c>
      <c r="D198" s="231">
        <v>538.45000000000005</v>
      </c>
      <c r="E198" s="256">
        <f>B198*C198*D198</f>
        <v>1076.9000000000001</v>
      </c>
      <c r="F198" s="76"/>
      <c r="G198" s="121"/>
    </row>
    <row r="199" spans="1:11" s="92" customFormat="1" ht="26.25" customHeight="1" thickBot="1" x14ac:dyDescent="0.3">
      <c r="A199" s="277" t="s">
        <v>272</v>
      </c>
      <c r="B199" s="169">
        <v>0</v>
      </c>
      <c r="C199" s="169">
        <v>0</v>
      </c>
      <c r="D199" s="231">
        <v>0</v>
      </c>
      <c r="E199" s="256">
        <f t="shared" ref="E199:E206" si="16">B199*C199*D199</f>
        <v>0</v>
      </c>
      <c r="F199" s="76"/>
    </row>
    <row r="200" spans="1:11" s="92" customFormat="1" ht="28.5" customHeight="1" thickBot="1" x14ac:dyDescent="0.3">
      <c r="A200" s="277" t="s">
        <v>273</v>
      </c>
      <c r="B200" s="169">
        <v>0</v>
      </c>
      <c r="C200" s="169">
        <v>0</v>
      </c>
      <c r="D200" s="231">
        <v>0</v>
      </c>
      <c r="E200" s="256">
        <f t="shared" si="16"/>
        <v>0</v>
      </c>
      <c r="F200" s="76"/>
      <c r="G200" s="116" t="s">
        <v>115</v>
      </c>
      <c r="H200" s="117"/>
      <c r="I200" s="117"/>
      <c r="J200" s="117"/>
      <c r="K200" s="118"/>
    </row>
    <row r="201" spans="1:11" s="92" customFormat="1" ht="26.25" customHeight="1" thickBot="1" x14ac:dyDescent="0.3">
      <c r="A201" s="277" t="s">
        <v>300</v>
      </c>
      <c r="B201" s="169">
        <v>8</v>
      </c>
      <c r="C201" s="169">
        <v>2.5</v>
      </c>
      <c r="D201" s="231">
        <v>380</v>
      </c>
      <c r="E201" s="256">
        <f t="shared" si="16"/>
        <v>7600</v>
      </c>
      <c r="F201" s="76"/>
      <c r="G201" s="481" t="s">
        <v>116</v>
      </c>
      <c r="H201" s="482"/>
      <c r="I201" s="482"/>
      <c r="J201" s="482"/>
      <c r="K201" s="483"/>
    </row>
    <row r="202" spans="1:11" s="92" customFormat="1" ht="32.25" customHeight="1" x14ac:dyDescent="0.25">
      <c r="A202" s="277" t="s">
        <v>204</v>
      </c>
      <c r="B202" s="169">
        <v>2</v>
      </c>
      <c r="C202" s="169">
        <v>2</v>
      </c>
      <c r="D202" s="231">
        <v>502.15</v>
      </c>
      <c r="E202" s="256">
        <f t="shared" si="16"/>
        <v>2008.6</v>
      </c>
      <c r="F202" s="76"/>
      <c r="G202" s="488" t="s">
        <v>42</v>
      </c>
      <c r="H202" s="489"/>
      <c r="I202" s="96" t="s">
        <v>40</v>
      </c>
      <c r="J202" s="96" t="s">
        <v>20</v>
      </c>
      <c r="K202" s="281" t="s">
        <v>41</v>
      </c>
    </row>
    <row r="203" spans="1:11" s="92" customFormat="1" ht="29.25" customHeight="1" x14ac:dyDescent="0.25">
      <c r="A203" s="277" t="s">
        <v>230</v>
      </c>
      <c r="B203" s="169">
        <v>2</v>
      </c>
      <c r="C203" s="169">
        <v>2</v>
      </c>
      <c r="D203" s="231">
        <v>538.45000000000005</v>
      </c>
      <c r="E203" s="256">
        <f t="shared" si="16"/>
        <v>2153.8000000000002</v>
      </c>
      <c r="F203" s="76"/>
      <c r="G203" s="411" t="s">
        <v>233</v>
      </c>
      <c r="H203" s="412"/>
      <c r="I203" s="169">
        <v>0</v>
      </c>
      <c r="J203" s="249">
        <v>0</v>
      </c>
      <c r="K203" s="257">
        <f t="shared" ref="K203:K214" si="17">(J203*I203)</f>
        <v>0</v>
      </c>
    </row>
    <row r="204" spans="1:11" s="92" customFormat="1" ht="26.25" customHeight="1" x14ac:dyDescent="0.25">
      <c r="A204" s="273" t="s">
        <v>268</v>
      </c>
      <c r="B204" s="169">
        <v>4</v>
      </c>
      <c r="C204" s="169">
        <v>3</v>
      </c>
      <c r="D204" s="231">
        <v>481.98329999999999</v>
      </c>
      <c r="E204" s="256">
        <f t="shared" si="16"/>
        <v>5783.7996000000003</v>
      </c>
      <c r="F204" s="76"/>
      <c r="G204" s="411" t="s">
        <v>204</v>
      </c>
      <c r="H204" s="412"/>
      <c r="I204" s="169">
        <v>0</v>
      </c>
      <c r="J204" s="249">
        <v>0</v>
      </c>
      <c r="K204" s="257">
        <v>0</v>
      </c>
    </row>
    <row r="205" spans="1:11" s="92" customFormat="1" ht="26.25" customHeight="1" x14ac:dyDescent="0.25">
      <c r="A205" s="273" t="s">
        <v>269</v>
      </c>
      <c r="B205" s="169">
        <v>0</v>
      </c>
      <c r="C205" s="169">
        <v>0</v>
      </c>
      <c r="D205" s="231">
        <v>0</v>
      </c>
      <c r="E205" s="256">
        <f t="shared" si="16"/>
        <v>0</v>
      </c>
      <c r="F205" s="76"/>
      <c r="G205" s="411" t="s">
        <v>202</v>
      </c>
      <c r="H205" s="412"/>
      <c r="I205" s="169">
        <v>0</v>
      </c>
      <c r="J205" s="249">
        <v>0</v>
      </c>
      <c r="K205" s="257">
        <f t="shared" si="17"/>
        <v>0</v>
      </c>
    </row>
    <row r="206" spans="1:11" s="92" customFormat="1" ht="26.25" customHeight="1" thickBot="1" x14ac:dyDescent="0.3">
      <c r="A206" s="273" t="s">
        <v>270</v>
      </c>
      <c r="B206" s="169">
        <v>6</v>
      </c>
      <c r="C206" s="169">
        <v>2</v>
      </c>
      <c r="D206" s="231">
        <v>497.69333</v>
      </c>
      <c r="E206" s="256">
        <f t="shared" si="16"/>
        <v>5972.3199599999998</v>
      </c>
      <c r="F206" s="76"/>
      <c r="G206" s="411" t="s">
        <v>334</v>
      </c>
      <c r="H206" s="412"/>
      <c r="I206" s="329">
        <v>305.21111000000002</v>
      </c>
      <c r="J206" s="249">
        <v>27</v>
      </c>
      <c r="K206" s="257">
        <f t="shared" si="17"/>
        <v>8240.6999699999997</v>
      </c>
    </row>
    <row r="207" spans="1:11" s="92" customFormat="1" ht="34.5" customHeight="1" thickBot="1" x14ac:dyDescent="0.3">
      <c r="A207" s="122" t="s">
        <v>70</v>
      </c>
      <c r="B207" s="300"/>
      <c r="C207" s="301"/>
      <c r="D207" s="302"/>
      <c r="E207" s="303">
        <f>SUM(E190:E206)</f>
        <v>39139.619559999999</v>
      </c>
      <c r="F207" s="76"/>
      <c r="G207" s="411" t="s">
        <v>234</v>
      </c>
      <c r="H207" s="412"/>
      <c r="I207" s="169">
        <v>0</v>
      </c>
      <c r="J207" s="249">
        <v>0</v>
      </c>
      <c r="K207" s="257">
        <f t="shared" si="17"/>
        <v>0</v>
      </c>
    </row>
    <row r="208" spans="1:11" s="92" customFormat="1" ht="41.25" customHeight="1" thickBot="1" x14ac:dyDescent="0.3">
      <c r="A208" s="292"/>
      <c r="B208" s="126"/>
      <c r="C208" s="298"/>
      <c r="D208" s="297"/>
      <c r="E208" s="299"/>
      <c r="F208" s="76"/>
      <c r="G208" s="411" t="s">
        <v>235</v>
      </c>
      <c r="H208" s="412"/>
      <c r="I208" s="169">
        <v>636.73</v>
      </c>
      <c r="J208" s="249">
        <v>3</v>
      </c>
      <c r="K208" s="257">
        <f t="shared" si="17"/>
        <v>1910.19</v>
      </c>
    </row>
    <row r="209" spans="1:12" s="92" customFormat="1" ht="35.25" customHeight="1" thickBot="1" x14ac:dyDescent="0.3">
      <c r="A209" s="422" t="s">
        <v>77</v>
      </c>
      <c r="B209" s="423"/>
      <c r="C209" s="423"/>
      <c r="D209" s="318"/>
      <c r="F209" s="76"/>
      <c r="G209" s="411" t="s">
        <v>236</v>
      </c>
      <c r="H209" s="412"/>
      <c r="I209" s="169">
        <v>67.5</v>
      </c>
      <c r="J209" s="249">
        <v>2</v>
      </c>
      <c r="K209" s="257">
        <f t="shared" si="17"/>
        <v>135</v>
      </c>
    </row>
    <row r="210" spans="1:12" s="92" customFormat="1" ht="35.25" customHeight="1" x14ac:dyDescent="0.25">
      <c r="A210" s="305" t="s">
        <v>68</v>
      </c>
      <c r="B210" s="306"/>
      <c r="C210" s="307"/>
      <c r="D210" s="234">
        <f>E179</f>
        <v>39473.119899999998</v>
      </c>
      <c r="F210" s="76"/>
      <c r="G210" s="411" t="s">
        <v>408</v>
      </c>
      <c r="H210" s="412"/>
      <c r="I210" s="329">
        <v>491.0987245</v>
      </c>
      <c r="J210" s="249">
        <v>196</v>
      </c>
      <c r="K210" s="257">
        <f t="shared" si="17"/>
        <v>96255.350002000006</v>
      </c>
    </row>
    <row r="211" spans="1:12" s="92" customFormat="1" ht="72" customHeight="1" x14ac:dyDescent="0.25">
      <c r="A211" s="287" t="s">
        <v>153</v>
      </c>
      <c r="B211" s="288"/>
      <c r="C211" s="289"/>
      <c r="D211" s="235">
        <f>K179</f>
        <v>49922.625403999991</v>
      </c>
      <c r="F211" s="76"/>
      <c r="G211" s="411" t="s">
        <v>411</v>
      </c>
      <c r="H211" s="412"/>
      <c r="I211" s="329">
        <v>370.87284620000003</v>
      </c>
      <c r="J211" s="249">
        <v>520</v>
      </c>
      <c r="K211" s="257">
        <f t="shared" si="17"/>
        <v>192853.88002400001</v>
      </c>
    </row>
    <row r="212" spans="1:12" s="92" customFormat="1" ht="27.75" customHeight="1" x14ac:dyDescent="0.25">
      <c r="A212" s="287" t="s">
        <v>72</v>
      </c>
      <c r="B212" s="288"/>
      <c r="C212" s="289"/>
      <c r="D212" s="235">
        <f>E185</f>
        <v>5000</v>
      </c>
      <c r="F212" s="76"/>
      <c r="G212" s="487" t="s">
        <v>237</v>
      </c>
      <c r="H212" s="412"/>
      <c r="I212" s="169">
        <v>0</v>
      </c>
      <c r="J212" s="249">
        <v>0</v>
      </c>
      <c r="K212" s="257">
        <v>0</v>
      </c>
    </row>
    <row r="213" spans="1:12" s="92" customFormat="1" ht="27.75" customHeight="1" x14ac:dyDescent="0.25">
      <c r="A213" s="287" t="s">
        <v>154</v>
      </c>
      <c r="B213" s="288"/>
      <c r="C213" s="289"/>
      <c r="D213" s="235">
        <f>K192</f>
        <v>14679.619958499999</v>
      </c>
      <c r="F213" s="76"/>
      <c r="G213" s="390"/>
      <c r="H213" s="437"/>
      <c r="I213" s="169"/>
      <c r="J213" s="249"/>
      <c r="K213" s="257">
        <f t="shared" si="17"/>
        <v>0</v>
      </c>
    </row>
    <row r="214" spans="1:12" s="92" customFormat="1" ht="27.75" customHeight="1" thickBot="1" x14ac:dyDescent="0.3">
      <c r="A214" s="287" t="s">
        <v>155</v>
      </c>
      <c r="B214" s="288"/>
      <c r="C214" s="289"/>
      <c r="D214" s="235">
        <f>E207</f>
        <v>39139.619559999999</v>
      </c>
      <c r="F214" s="76"/>
      <c r="G214" s="431"/>
      <c r="H214" s="432"/>
      <c r="I214" s="282"/>
      <c r="J214" s="283"/>
      <c r="K214" s="284">
        <f t="shared" si="17"/>
        <v>0</v>
      </c>
    </row>
    <row r="215" spans="1:12" s="92" customFormat="1" ht="27.75" customHeight="1" thickBot="1" x14ac:dyDescent="0.3">
      <c r="A215" s="312" t="s">
        <v>156</v>
      </c>
      <c r="B215" s="313"/>
      <c r="C215" s="314"/>
      <c r="D215" s="236">
        <f>K215</f>
        <v>299395.11999600002</v>
      </c>
      <c r="E215" s="125"/>
      <c r="F215" s="76"/>
      <c r="G215" s="428" t="s">
        <v>0</v>
      </c>
      <c r="H215" s="429"/>
      <c r="I215" s="429"/>
      <c r="J215" s="430"/>
      <c r="K215" s="280">
        <f>SUM(K203:K214)</f>
        <v>299395.11999600002</v>
      </c>
    </row>
    <row r="216" spans="1:12" s="92" customFormat="1" ht="27.75" customHeight="1" thickBot="1" x14ac:dyDescent="0.3">
      <c r="A216" s="315" t="s">
        <v>45</v>
      </c>
      <c r="B216" s="316"/>
      <c r="C216" s="317"/>
      <c r="D216" s="304">
        <f>SUM(D209:D215)</f>
        <v>447610.1048185</v>
      </c>
      <c r="E216" s="125"/>
      <c r="F216" s="76"/>
      <c r="G216" s="121"/>
    </row>
    <row r="217" spans="1:12" s="92" customFormat="1" ht="27.75" customHeight="1" x14ac:dyDescent="0.25">
      <c r="A217" s="322"/>
      <c r="B217" s="322"/>
      <c r="C217" s="322"/>
      <c r="D217" s="323"/>
      <c r="E217" s="125"/>
      <c r="F217" s="76"/>
      <c r="G217" s="121"/>
    </row>
    <row r="218" spans="1:12" s="32" customFormat="1" ht="24.6" customHeight="1" x14ac:dyDescent="0.2">
      <c r="A218" s="77"/>
      <c r="B218" s="73"/>
      <c r="C218" s="73"/>
      <c r="D218" s="73"/>
      <c r="E218" s="73"/>
      <c r="F218" s="31"/>
      <c r="G218" s="41"/>
    </row>
    <row r="219" spans="1:12" s="32" customFormat="1" ht="24.6" customHeight="1" x14ac:dyDescent="0.25">
      <c r="A219" s="505" t="s">
        <v>110</v>
      </c>
      <c r="B219" s="506"/>
      <c r="C219" s="506"/>
      <c r="D219" s="506"/>
      <c r="E219" s="506"/>
      <c r="F219" s="506"/>
      <c r="G219" s="506"/>
      <c r="H219" s="506"/>
      <c r="I219" s="506"/>
      <c r="J219" s="506"/>
      <c r="K219" s="506"/>
      <c r="L219" s="507"/>
    </row>
    <row r="220" spans="1:12" s="32" customFormat="1" ht="11.25" x14ac:dyDescent="0.2">
      <c r="A220" s="74"/>
      <c r="B220" s="74"/>
      <c r="C220" s="74"/>
      <c r="D220" s="74"/>
      <c r="E220" s="75"/>
      <c r="F220" s="31"/>
      <c r="G220" s="41"/>
    </row>
    <row r="221" spans="1:12" s="65" customFormat="1" ht="12" thickBot="1" x14ac:dyDescent="0.25">
      <c r="A221" s="68"/>
      <c r="B221" s="68"/>
      <c r="C221" s="68"/>
      <c r="D221" s="68"/>
      <c r="E221" s="69"/>
      <c r="F221" s="70"/>
      <c r="G221" s="66"/>
    </row>
    <row r="222" spans="1:12" s="34" customFormat="1" ht="15.75" thickBot="1" x14ac:dyDescent="0.3">
      <c r="A222" s="127" t="s">
        <v>51</v>
      </c>
      <c r="B222" s="128"/>
      <c r="C222" s="128"/>
      <c r="D222" s="128"/>
      <c r="E222" s="129"/>
      <c r="F222" s="130"/>
      <c r="G222" s="121"/>
    </row>
    <row r="223" spans="1:12" s="34" customFormat="1" ht="33" customHeight="1" x14ac:dyDescent="0.2">
      <c r="A223" s="502" t="s">
        <v>120</v>
      </c>
      <c r="B223" s="503"/>
      <c r="C223" s="503"/>
      <c r="D223" s="503"/>
      <c r="E223" s="503"/>
      <c r="F223" s="504"/>
      <c r="G223" s="120"/>
    </row>
    <row r="224" spans="1:12" s="34" customFormat="1" ht="66" customHeight="1" x14ac:dyDescent="0.25">
      <c r="A224" s="499" t="s">
        <v>159</v>
      </c>
      <c r="B224" s="500"/>
      <c r="C224" s="500"/>
      <c r="D224" s="500"/>
      <c r="E224" s="500"/>
      <c r="F224" s="501"/>
      <c r="G224" s="120"/>
    </row>
    <row r="225" spans="1:13" s="34" customFormat="1" ht="94.5" customHeight="1" x14ac:dyDescent="0.2">
      <c r="A225" s="508" t="s">
        <v>121</v>
      </c>
      <c r="B225" s="509"/>
      <c r="C225" s="509"/>
      <c r="D225" s="509"/>
      <c r="E225" s="509"/>
      <c r="F225" s="510"/>
      <c r="G225" s="120"/>
    </row>
    <row r="226" spans="1:13" s="34" customFormat="1" ht="51" x14ac:dyDescent="0.2">
      <c r="A226" s="424" t="s">
        <v>14</v>
      </c>
      <c r="B226" s="425"/>
      <c r="C226" s="176" t="s">
        <v>18</v>
      </c>
      <c r="D226" s="176" t="s">
        <v>11</v>
      </c>
      <c r="E226" s="177" t="s">
        <v>19</v>
      </c>
      <c r="F226" s="178" t="s">
        <v>10</v>
      </c>
      <c r="G226" s="120"/>
    </row>
    <row r="227" spans="1:13" s="34" customFormat="1" ht="18.75" customHeight="1" x14ac:dyDescent="0.2">
      <c r="A227" s="409" t="s">
        <v>367</v>
      </c>
      <c r="B227" s="410"/>
      <c r="C227" s="278">
        <v>0</v>
      </c>
      <c r="D227" s="237">
        <v>1</v>
      </c>
      <c r="E227" s="231">
        <v>309.64</v>
      </c>
      <c r="F227" s="232">
        <f t="shared" ref="F227:F233" si="18">D227*E227</f>
        <v>309.64</v>
      </c>
      <c r="G227" s="120"/>
    </row>
    <row r="228" spans="1:13" s="34" customFormat="1" ht="21" customHeight="1" x14ac:dyDescent="0.2">
      <c r="A228" s="409" t="s">
        <v>238</v>
      </c>
      <c r="B228" s="410"/>
      <c r="C228" s="278">
        <v>5275.32</v>
      </c>
      <c r="D228" s="237">
        <v>5</v>
      </c>
      <c r="E228" s="231">
        <v>419.512</v>
      </c>
      <c r="F228" s="232">
        <f t="shared" si="18"/>
        <v>2097.56</v>
      </c>
      <c r="G228" s="120"/>
    </row>
    <row r="229" spans="1:13" s="34" customFormat="1" ht="21" customHeight="1" x14ac:dyDescent="0.2">
      <c r="A229" s="409" t="s">
        <v>239</v>
      </c>
      <c r="B229" s="410"/>
      <c r="C229" s="278">
        <v>3199.24</v>
      </c>
      <c r="D229" s="237">
        <v>6</v>
      </c>
      <c r="E229" s="231">
        <v>177.73666700000001</v>
      </c>
      <c r="F229" s="232">
        <f t="shared" si="18"/>
        <v>1066.4200020000001</v>
      </c>
      <c r="G229" s="120"/>
    </row>
    <row r="230" spans="1:13" s="34" customFormat="1" ht="18" customHeight="1" x14ac:dyDescent="0.2">
      <c r="A230" s="369" t="s">
        <v>240</v>
      </c>
      <c r="B230" s="370"/>
      <c r="C230" s="278">
        <v>0</v>
      </c>
      <c r="D230" s="237">
        <v>0</v>
      </c>
      <c r="E230" s="231">
        <v>0</v>
      </c>
      <c r="F230" s="232">
        <f t="shared" si="18"/>
        <v>0</v>
      </c>
      <c r="G230" s="120"/>
    </row>
    <row r="231" spans="1:13" s="34" customFormat="1" ht="21" customHeight="1" x14ac:dyDescent="0.2">
      <c r="A231" s="369" t="s">
        <v>241</v>
      </c>
      <c r="B231" s="370"/>
      <c r="C231" s="278">
        <v>941.38</v>
      </c>
      <c r="D231" s="237">
        <v>1</v>
      </c>
      <c r="E231" s="231">
        <v>313.79000000000002</v>
      </c>
      <c r="F231" s="232">
        <f t="shared" si="18"/>
        <v>313.79000000000002</v>
      </c>
      <c r="G231" s="120"/>
    </row>
    <row r="232" spans="1:13" s="34" customFormat="1" ht="21" customHeight="1" x14ac:dyDescent="0.2">
      <c r="A232" s="369" t="s">
        <v>368</v>
      </c>
      <c r="B232" s="370"/>
      <c r="C232" s="104">
        <v>399</v>
      </c>
      <c r="D232" s="237">
        <v>1</v>
      </c>
      <c r="E232" s="231">
        <v>133</v>
      </c>
      <c r="F232" s="232">
        <f t="shared" si="18"/>
        <v>133</v>
      </c>
      <c r="G232" s="120"/>
    </row>
    <row r="233" spans="1:13" s="34" customFormat="1" ht="21.75" customHeight="1" thickBot="1" x14ac:dyDescent="0.25">
      <c r="A233" s="369"/>
      <c r="B233" s="370"/>
      <c r="C233" s="104"/>
      <c r="D233" s="237"/>
      <c r="E233" s="231"/>
      <c r="F233" s="232">
        <f t="shared" si="18"/>
        <v>0</v>
      </c>
      <c r="G233" s="120"/>
    </row>
    <row r="234" spans="1:13" s="34" customFormat="1" ht="23.25" customHeight="1" thickBot="1" x14ac:dyDescent="0.3">
      <c r="A234" s="116" t="s">
        <v>86</v>
      </c>
      <c r="B234" s="117"/>
      <c r="C234" s="117"/>
      <c r="D234" s="117"/>
      <c r="E234" s="268"/>
      <c r="F234" s="233">
        <f>SUM(F227:F233)</f>
        <v>3920.4100019999996</v>
      </c>
      <c r="G234" s="120"/>
    </row>
    <row r="235" spans="1:13" s="34" customFormat="1" ht="15" thickBot="1" x14ac:dyDescent="0.25">
      <c r="G235" s="120"/>
    </row>
    <row r="236" spans="1:13" s="34" customFormat="1" ht="15.75" thickBot="1" x14ac:dyDescent="0.3">
      <c r="A236" s="496" t="s">
        <v>87</v>
      </c>
      <c r="B236" s="497"/>
      <c r="C236" s="497"/>
      <c r="D236" s="497"/>
      <c r="E236" s="498"/>
      <c r="F236" s="78"/>
      <c r="G236" s="419" t="s">
        <v>81</v>
      </c>
      <c r="H236" s="420"/>
      <c r="I236" s="420"/>
      <c r="J236" s="420"/>
      <c r="K236" s="420"/>
      <c r="L236" s="421"/>
    </row>
    <row r="237" spans="1:13" s="34" customFormat="1" ht="51" x14ac:dyDescent="0.2">
      <c r="A237" s="173" t="s">
        <v>80</v>
      </c>
      <c r="B237" s="174" t="s">
        <v>11</v>
      </c>
      <c r="C237" s="174" t="s">
        <v>79</v>
      </c>
      <c r="D237" s="175" t="s">
        <v>20</v>
      </c>
      <c r="E237" s="175" t="s">
        <v>15</v>
      </c>
      <c r="G237" s="494" t="s">
        <v>82</v>
      </c>
      <c r="H237" s="495"/>
      <c r="I237" s="170" t="s">
        <v>11</v>
      </c>
      <c r="J237" s="170" t="s">
        <v>79</v>
      </c>
      <c r="K237" s="170" t="s">
        <v>20</v>
      </c>
      <c r="L237" s="171" t="s">
        <v>83</v>
      </c>
      <c r="M237" s="155"/>
    </row>
    <row r="238" spans="1:13" s="34" customFormat="1" ht="27" customHeight="1" x14ac:dyDescent="0.2">
      <c r="A238" s="119" t="s">
        <v>196</v>
      </c>
      <c r="B238" s="237">
        <v>0</v>
      </c>
      <c r="C238" s="231">
        <v>0</v>
      </c>
      <c r="D238" s="262">
        <v>0</v>
      </c>
      <c r="E238" s="232">
        <f t="shared" ref="E238:E254" si="19">B238*C238*D238</f>
        <v>0</v>
      </c>
      <c r="G238" s="390" t="s">
        <v>242</v>
      </c>
      <c r="H238" s="391"/>
      <c r="I238" s="237">
        <v>1</v>
      </c>
      <c r="J238" s="231">
        <v>847</v>
      </c>
      <c r="K238" s="237">
        <v>2</v>
      </c>
      <c r="L238" s="232">
        <f t="shared" ref="L238:L253" si="20">I238*J238*K238</f>
        <v>1694</v>
      </c>
    </row>
    <row r="239" spans="1:13" s="34" customFormat="1" ht="25.5" customHeight="1" x14ac:dyDescent="0.2">
      <c r="A239" s="272" t="s">
        <v>242</v>
      </c>
      <c r="B239" s="237">
        <v>3</v>
      </c>
      <c r="C239" s="231">
        <v>233.333</v>
      </c>
      <c r="D239" s="262">
        <v>2</v>
      </c>
      <c r="E239" s="232">
        <f t="shared" si="19"/>
        <v>1399.998</v>
      </c>
      <c r="G239" s="390" t="s">
        <v>243</v>
      </c>
      <c r="H239" s="391"/>
      <c r="I239" s="237">
        <v>1</v>
      </c>
      <c r="J239" s="231">
        <v>847</v>
      </c>
      <c r="K239" s="237">
        <v>2</v>
      </c>
      <c r="L239" s="232">
        <f t="shared" si="20"/>
        <v>1694</v>
      </c>
    </row>
    <row r="240" spans="1:13" s="34" customFormat="1" ht="21.75" customHeight="1" x14ac:dyDescent="0.2">
      <c r="A240" s="272" t="s">
        <v>243</v>
      </c>
      <c r="B240" s="237">
        <v>3</v>
      </c>
      <c r="C240" s="231">
        <v>266.66669999999999</v>
      </c>
      <c r="D240" s="262">
        <v>2</v>
      </c>
      <c r="E240" s="232">
        <f t="shared" si="19"/>
        <v>1600.0001999999999</v>
      </c>
      <c r="G240" s="390" t="s">
        <v>244</v>
      </c>
      <c r="H240" s="391"/>
      <c r="I240" s="237">
        <v>1</v>
      </c>
      <c r="J240" s="231">
        <v>1045</v>
      </c>
      <c r="K240" s="237">
        <v>2</v>
      </c>
      <c r="L240" s="232">
        <f t="shared" ref="L240:L248" si="21">I240*J240*K240</f>
        <v>2090</v>
      </c>
    </row>
    <row r="241" spans="1:12" s="34" customFormat="1" ht="21.75" customHeight="1" x14ac:dyDescent="0.2">
      <c r="A241" s="272" t="s">
        <v>244</v>
      </c>
      <c r="B241" s="237">
        <v>0</v>
      </c>
      <c r="C241" s="231">
        <v>0</v>
      </c>
      <c r="D241" s="262">
        <v>0</v>
      </c>
      <c r="E241" s="232">
        <f t="shared" ref="E241:E248" si="22">B241*C241*D241</f>
        <v>0</v>
      </c>
      <c r="G241" s="390" t="s">
        <v>202</v>
      </c>
      <c r="H241" s="391"/>
      <c r="I241" s="237">
        <v>4</v>
      </c>
      <c r="J241" s="231">
        <v>407.07875000000001</v>
      </c>
      <c r="K241" s="237">
        <v>2</v>
      </c>
      <c r="L241" s="232">
        <f t="shared" si="21"/>
        <v>3256.63</v>
      </c>
    </row>
    <row r="242" spans="1:12" s="34" customFormat="1" ht="21.75" customHeight="1" x14ac:dyDescent="0.2">
      <c r="A242" s="272" t="s">
        <v>202</v>
      </c>
      <c r="B242" s="237">
        <v>0</v>
      </c>
      <c r="C242" s="231">
        <v>0</v>
      </c>
      <c r="D242" s="262">
        <v>0</v>
      </c>
      <c r="E242" s="232">
        <f t="shared" si="22"/>
        <v>0</v>
      </c>
      <c r="G242" s="390" t="s">
        <v>204</v>
      </c>
      <c r="H242" s="391"/>
      <c r="I242" s="237">
        <v>1</v>
      </c>
      <c r="J242" s="231">
        <v>1119.25</v>
      </c>
      <c r="K242" s="237">
        <v>2</v>
      </c>
      <c r="L242" s="232">
        <f t="shared" si="21"/>
        <v>2238.5</v>
      </c>
    </row>
    <row r="243" spans="1:12" s="34" customFormat="1" ht="21.75" customHeight="1" x14ac:dyDescent="0.2">
      <c r="A243" s="272" t="s">
        <v>204</v>
      </c>
      <c r="B243" s="237">
        <v>3</v>
      </c>
      <c r="C243" s="231">
        <v>358.33499999999998</v>
      </c>
      <c r="D243" s="262">
        <v>2</v>
      </c>
      <c r="E243" s="232">
        <f t="shared" si="22"/>
        <v>2150.0099999999998</v>
      </c>
      <c r="G243" s="390" t="s">
        <v>230</v>
      </c>
      <c r="H243" s="391"/>
      <c r="I243" s="237">
        <v>1</v>
      </c>
      <c r="J243" s="231">
        <v>254.1</v>
      </c>
      <c r="K243" s="237">
        <v>2</v>
      </c>
      <c r="L243" s="232">
        <f t="shared" si="21"/>
        <v>508.2</v>
      </c>
    </row>
    <row r="244" spans="1:12" s="34" customFormat="1" ht="21.75" customHeight="1" x14ac:dyDescent="0.2">
      <c r="A244" s="272" t="s">
        <v>302</v>
      </c>
      <c r="B244" s="237">
        <v>0</v>
      </c>
      <c r="C244" s="231">
        <v>0</v>
      </c>
      <c r="D244" s="262">
        <v>0</v>
      </c>
      <c r="E244" s="232">
        <f t="shared" si="22"/>
        <v>0</v>
      </c>
      <c r="G244" s="390" t="s">
        <v>302</v>
      </c>
      <c r="H244" s="391"/>
      <c r="I244" s="237">
        <v>1</v>
      </c>
      <c r="J244" s="231">
        <v>570.51499999999999</v>
      </c>
      <c r="K244" s="237">
        <v>2</v>
      </c>
      <c r="L244" s="232">
        <f t="shared" si="21"/>
        <v>1141.03</v>
      </c>
    </row>
    <row r="245" spans="1:12" s="34" customFormat="1" ht="21.75" customHeight="1" x14ac:dyDescent="0.2">
      <c r="A245" s="272" t="s">
        <v>303</v>
      </c>
      <c r="B245" s="237">
        <v>0</v>
      </c>
      <c r="C245" s="231">
        <v>0</v>
      </c>
      <c r="D245" s="262">
        <v>0</v>
      </c>
      <c r="E245" s="232">
        <f t="shared" si="22"/>
        <v>0</v>
      </c>
      <c r="G245" s="390" t="s">
        <v>303</v>
      </c>
      <c r="H245" s="391"/>
      <c r="I245" s="237">
        <v>0</v>
      </c>
      <c r="J245" s="231">
        <v>0</v>
      </c>
      <c r="K245" s="237">
        <v>0</v>
      </c>
      <c r="L245" s="232">
        <f t="shared" si="21"/>
        <v>0</v>
      </c>
    </row>
    <row r="246" spans="1:12" s="34" customFormat="1" ht="21.75" customHeight="1" x14ac:dyDescent="0.2">
      <c r="A246" s="272" t="s">
        <v>212</v>
      </c>
      <c r="B246" s="237">
        <v>0</v>
      </c>
      <c r="C246" s="231">
        <v>0</v>
      </c>
      <c r="D246" s="262">
        <v>0</v>
      </c>
      <c r="E246" s="232">
        <f t="shared" si="22"/>
        <v>0</v>
      </c>
      <c r="G246" s="392" t="s">
        <v>248</v>
      </c>
      <c r="H246" s="393"/>
      <c r="I246" s="237">
        <v>1</v>
      </c>
      <c r="J246" s="231">
        <v>181.5</v>
      </c>
      <c r="K246" s="237">
        <v>2</v>
      </c>
      <c r="L246" s="232">
        <f t="shared" si="21"/>
        <v>363</v>
      </c>
    </row>
    <row r="247" spans="1:12" s="34" customFormat="1" ht="21.75" customHeight="1" x14ac:dyDescent="0.2">
      <c r="A247" s="273" t="s">
        <v>213</v>
      </c>
      <c r="B247" s="237">
        <v>7</v>
      </c>
      <c r="C247" s="231">
        <v>149.13446429999999</v>
      </c>
      <c r="D247" s="262">
        <v>8</v>
      </c>
      <c r="E247" s="232">
        <f t="shared" si="22"/>
        <v>8351.5300007999995</v>
      </c>
      <c r="G247" s="392" t="s">
        <v>249</v>
      </c>
      <c r="H247" s="393"/>
      <c r="I247" s="237">
        <v>1</v>
      </c>
      <c r="J247" s="231">
        <v>181.5</v>
      </c>
      <c r="K247" s="237">
        <v>2</v>
      </c>
      <c r="L247" s="232">
        <f t="shared" si="21"/>
        <v>363</v>
      </c>
    </row>
    <row r="248" spans="1:12" s="34" customFormat="1" ht="21.75" customHeight="1" x14ac:dyDescent="0.2">
      <c r="A248" s="272" t="s">
        <v>245</v>
      </c>
      <c r="B248" s="237">
        <v>3</v>
      </c>
      <c r="C248" s="231">
        <v>333.33300000000003</v>
      </c>
      <c r="D248" s="262">
        <v>3</v>
      </c>
      <c r="E248" s="232">
        <f t="shared" si="22"/>
        <v>2999.9970000000003</v>
      </c>
      <c r="G248" s="392" t="s">
        <v>250</v>
      </c>
      <c r="H248" s="394"/>
      <c r="I248" s="237">
        <v>1</v>
      </c>
      <c r="J248" s="231">
        <v>181.5</v>
      </c>
      <c r="K248" s="237">
        <v>2</v>
      </c>
      <c r="L248" s="232">
        <f t="shared" si="21"/>
        <v>363</v>
      </c>
    </row>
    <row r="249" spans="1:12" s="34" customFormat="1" ht="20.25" customHeight="1" x14ac:dyDescent="0.2">
      <c r="A249" s="272" t="s">
        <v>246</v>
      </c>
      <c r="B249" s="237">
        <v>0</v>
      </c>
      <c r="C249" s="231">
        <v>0</v>
      </c>
      <c r="D249" s="262">
        <v>0</v>
      </c>
      <c r="E249" s="232">
        <f t="shared" si="19"/>
        <v>0</v>
      </c>
      <c r="G249" s="511" t="s">
        <v>245</v>
      </c>
      <c r="H249" s="512"/>
      <c r="I249" s="237">
        <v>2</v>
      </c>
      <c r="J249" s="231">
        <v>588.86667</v>
      </c>
      <c r="K249" s="237">
        <v>3</v>
      </c>
      <c r="L249" s="232">
        <f t="shared" si="20"/>
        <v>3533.2000200000002</v>
      </c>
    </row>
    <row r="250" spans="1:12" s="34" customFormat="1" ht="22.5" customHeight="1" x14ac:dyDescent="0.2">
      <c r="A250" s="272" t="s">
        <v>247</v>
      </c>
      <c r="B250" s="237">
        <v>3</v>
      </c>
      <c r="C250" s="231">
        <v>654.27329999999995</v>
      </c>
      <c r="D250" s="262">
        <v>2</v>
      </c>
      <c r="E250" s="232">
        <f t="shared" si="19"/>
        <v>3925.6397999999999</v>
      </c>
      <c r="G250" s="392" t="s">
        <v>246</v>
      </c>
      <c r="H250" s="394"/>
      <c r="I250" s="237">
        <v>0</v>
      </c>
      <c r="J250" s="231">
        <v>0</v>
      </c>
      <c r="K250" s="237">
        <v>0</v>
      </c>
      <c r="L250" s="232">
        <f t="shared" si="20"/>
        <v>0</v>
      </c>
    </row>
    <row r="251" spans="1:12" s="34" customFormat="1" ht="22.5" customHeight="1" x14ac:dyDescent="0.2">
      <c r="A251" s="273" t="s">
        <v>280</v>
      </c>
      <c r="B251" s="237">
        <v>0</v>
      </c>
      <c r="C251" s="231">
        <v>0</v>
      </c>
      <c r="D251" s="262">
        <v>0</v>
      </c>
      <c r="E251" s="232">
        <f t="shared" si="19"/>
        <v>0</v>
      </c>
      <c r="G251" s="392" t="s">
        <v>247</v>
      </c>
      <c r="H251" s="394"/>
      <c r="I251" s="237">
        <v>3</v>
      </c>
      <c r="J251" s="231">
        <v>355.375</v>
      </c>
      <c r="K251" s="237">
        <v>2</v>
      </c>
      <c r="L251" s="232">
        <f t="shared" si="20"/>
        <v>2132.25</v>
      </c>
    </row>
    <row r="252" spans="1:12" s="34" customFormat="1" ht="22.5" customHeight="1" x14ac:dyDescent="0.2">
      <c r="A252" s="273" t="s">
        <v>272</v>
      </c>
      <c r="B252" s="237">
        <v>0</v>
      </c>
      <c r="C252" s="231">
        <v>0</v>
      </c>
      <c r="D252" s="262">
        <v>0</v>
      </c>
      <c r="E252" s="232">
        <f t="shared" si="19"/>
        <v>0</v>
      </c>
      <c r="G252" s="390" t="s">
        <v>284</v>
      </c>
      <c r="H252" s="391"/>
      <c r="I252" s="237">
        <v>1</v>
      </c>
      <c r="J252" s="231">
        <v>968</v>
      </c>
      <c r="K252" s="237">
        <v>1</v>
      </c>
      <c r="L252" s="232">
        <f t="shared" si="20"/>
        <v>968</v>
      </c>
    </row>
    <row r="253" spans="1:12" s="34" customFormat="1" ht="22.5" customHeight="1" x14ac:dyDescent="0.2">
      <c r="A253" s="273" t="s">
        <v>273</v>
      </c>
      <c r="B253" s="237">
        <v>0</v>
      </c>
      <c r="C253" s="231">
        <v>0</v>
      </c>
      <c r="D253" s="262">
        <v>0</v>
      </c>
      <c r="E253" s="232">
        <f t="shared" si="19"/>
        <v>0</v>
      </c>
      <c r="G253" s="390" t="s">
        <v>213</v>
      </c>
      <c r="H253" s="391"/>
      <c r="I253" s="237">
        <v>1</v>
      </c>
      <c r="J253" s="231">
        <v>578.9</v>
      </c>
      <c r="K253" s="237">
        <v>1</v>
      </c>
      <c r="L253" s="232">
        <f t="shared" si="20"/>
        <v>578.9</v>
      </c>
    </row>
    <row r="254" spans="1:12" s="34" customFormat="1" ht="24" customHeight="1" thickBot="1" x14ac:dyDescent="0.25">
      <c r="A254" s="119" t="s">
        <v>301</v>
      </c>
      <c r="B254" s="237">
        <v>5</v>
      </c>
      <c r="C254" s="231">
        <v>95.6</v>
      </c>
      <c r="D254" s="262">
        <v>5</v>
      </c>
      <c r="E254" s="232">
        <f t="shared" si="19"/>
        <v>2390</v>
      </c>
      <c r="G254" s="390"/>
      <c r="H254" s="391"/>
      <c r="I254" s="237"/>
      <c r="J254" s="231"/>
      <c r="K254" s="237"/>
      <c r="L254" s="232"/>
    </row>
    <row r="255" spans="1:12" s="34" customFormat="1" ht="22.5" customHeight="1" thickBot="1" x14ac:dyDescent="0.3">
      <c r="A255" s="116" t="s">
        <v>70</v>
      </c>
      <c r="B255" s="269"/>
      <c r="C255" s="269"/>
      <c r="D255" s="270"/>
      <c r="E255" s="233">
        <f>SUM(E238:E254)</f>
        <v>22817.175000800002</v>
      </c>
      <c r="G255" s="157" t="s">
        <v>0</v>
      </c>
      <c r="H255" s="156"/>
      <c r="I255" s="156"/>
      <c r="J255" s="156"/>
      <c r="K255" s="156"/>
      <c r="L255" s="258">
        <f>SUM(L238:L254)</f>
        <v>20923.710020000006</v>
      </c>
    </row>
    <row r="256" spans="1:12" s="34" customFormat="1" ht="15" thickBot="1" x14ac:dyDescent="0.25">
      <c r="G256" s="120"/>
    </row>
    <row r="257" spans="1:11" s="34" customFormat="1" ht="15.75" customHeight="1" thickBot="1" x14ac:dyDescent="0.3">
      <c r="A257" s="116" t="s">
        <v>84</v>
      </c>
      <c r="B257" s="117"/>
      <c r="C257" s="117"/>
      <c r="D257" s="117"/>
      <c r="E257" s="118"/>
      <c r="G257" s="78"/>
    </row>
    <row r="258" spans="1:11" s="34" customFormat="1" ht="35.25" customHeight="1" x14ac:dyDescent="0.2">
      <c r="A258" s="492" t="s">
        <v>85</v>
      </c>
      <c r="B258" s="493"/>
      <c r="C258" s="309" t="s">
        <v>11</v>
      </c>
      <c r="D258" s="309" t="s">
        <v>13</v>
      </c>
      <c r="E258" s="310" t="s">
        <v>15</v>
      </c>
    </row>
    <row r="259" spans="1:11" s="34" customFormat="1" ht="22.5" customHeight="1" x14ac:dyDescent="0.2">
      <c r="A259" s="407" t="s">
        <v>251</v>
      </c>
      <c r="B259" s="408"/>
      <c r="C259" s="237">
        <v>1</v>
      </c>
      <c r="D259" s="231">
        <v>3460.6</v>
      </c>
      <c r="E259" s="232">
        <f>C259*D259</f>
        <v>3460.6</v>
      </c>
    </row>
    <row r="260" spans="1:11" s="34" customFormat="1" ht="25.5" customHeight="1" thickBot="1" x14ac:dyDescent="0.25">
      <c r="A260" s="399"/>
      <c r="B260" s="400"/>
      <c r="C260" s="237"/>
      <c r="D260" s="231"/>
      <c r="E260" s="232">
        <f>C260*D260</f>
        <v>0</v>
      </c>
    </row>
    <row r="261" spans="1:11" s="34" customFormat="1" ht="30" customHeight="1" thickBot="1" x14ac:dyDescent="0.3">
      <c r="A261" s="116" t="s">
        <v>86</v>
      </c>
      <c r="B261" s="269"/>
      <c r="C261" s="269"/>
      <c r="D261" s="271"/>
      <c r="E261" s="233">
        <f>SUM(E259:E260)</f>
        <v>3460.6</v>
      </c>
    </row>
    <row r="262" spans="1:11" s="34" customFormat="1" ht="14.25" x14ac:dyDescent="0.2">
      <c r="G262" s="120"/>
    </row>
    <row r="263" spans="1:11" s="34" customFormat="1" ht="14.25" x14ac:dyDescent="0.2">
      <c r="G263" s="120"/>
    </row>
    <row r="264" spans="1:11" s="136" customFormat="1" ht="12.6" customHeight="1" thickBot="1" x14ac:dyDescent="0.3">
      <c r="A264" s="131"/>
      <c r="B264" s="132"/>
      <c r="C264" s="132"/>
      <c r="D264" s="133"/>
      <c r="E264" s="134"/>
      <c r="F264" s="133"/>
      <c r="G264" s="135"/>
    </row>
    <row r="265" spans="1:11" s="34" customFormat="1" ht="39.75" customHeight="1" thickBot="1" x14ac:dyDescent="0.3">
      <c r="A265" s="401" t="s">
        <v>117</v>
      </c>
      <c r="B265" s="402"/>
      <c r="C265" s="402"/>
      <c r="D265" s="402"/>
      <c r="E265" s="403"/>
      <c r="F265" s="33"/>
      <c r="G265" s="120"/>
    </row>
    <row r="266" spans="1:11" s="34" customFormat="1" ht="15" thickBot="1" x14ac:dyDescent="0.25">
      <c r="A266" s="158" t="s">
        <v>160</v>
      </c>
      <c r="B266" s="94"/>
      <c r="C266" s="94"/>
      <c r="D266" s="94"/>
      <c r="E266" s="137"/>
      <c r="G266" s="360" t="s">
        <v>52</v>
      </c>
      <c r="H266" s="361"/>
      <c r="I266" s="361"/>
      <c r="J266" s="362"/>
      <c r="K266" s="363"/>
    </row>
    <row r="267" spans="1:11" s="34" customFormat="1" ht="30.75" customHeight="1" x14ac:dyDescent="0.25">
      <c r="A267" s="364" t="s">
        <v>12</v>
      </c>
      <c r="B267" s="365"/>
      <c r="C267" s="174" t="s">
        <v>11</v>
      </c>
      <c r="D267" s="174" t="s">
        <v>13</v>
      </c>
      <c r="E267" s="175" t="s">
        <v>15</v>
      </c>
      <c r="F267" s="138"/>
      <c r="G267" s="366" t="s">
        <v>126</v>
      </c>
      <c r="H267" s="367"/>
      <c r="I267" s="367"/>
      <c r="J267" s="368"/>
      <c r="K267" s="234">
        <f>F234</f>
        <v>3920.4100019999996</v>
      </c>
    </row>
    <row r="268" spans="1:11" s="34" customFormat="1" ht="23.25" customHeight="1" x14ac:dyDescent="0.2">
      <c r="A268" s="369" t="s">
        <v>252</v>
      </c>
      <c r="B268" s="370"/>
      <c r="C268" s="237">
        <v>12</v>
      </c>
      <c r="D268" s="231">
        <v>5108.9641659999998</v>
      </c>
      <c r="E268" s="232">
        <f t="shared" ref="E268:E278" si="23">C268*D268</f>
        <v>61307.569991999997</v>
      </c>
      <c r="G268" s="404" t="s">
        <v>78</v>
      </c>
      <c r="H268" s="405"/>
      <c r="I268" s="405"/>
      <c r="J268" s="406"/>
      <c r="K268" s="235">
        <f>E255</f>
        <v>22817.175000800002</v>
      </c>
    </row>
    <row r="269" spans="1:11" s="34" customFormat="1" ht="21" customHeight="1" x14ac:dyDescent="0.2">
      <c r="A269" s="369" t="s">
        <v>253</v>
      </c>
      <c r="B269" s="370"/>
      <c r="C269" s="237">
        <v>1</v>
      </c>
      <c r="D269" s="231">
        <f>400+106.68</f>
        <v>506.68</v>
      </c>
      <c r="E269" s="232">
        <f t="shared" si="23"/>
        <v>506.68</v>
      </c>
      <c r="G269" s="404" t="s">
        <v>81</v>
      </c>
      <c r="H269" s="405"/>
      <c r="I269" s="405"/>
      <c r="J269" s="406"/>
      <c r="K269" s="235">
        <f>L255</f>
        <v>20923.710020000006</v>
      </c>
    </row>
    <row r="270" spans="1:11" s="34" customFormat="1" ht="24.75" customHeight="1" x14ac:dyDescent="0.2">
      <c r="A270" s="369" t="s">
        <v>254</v>
      </c>
      <c r="B270" s="370"/>
      <c r="C270" s="237">
        <v>1</v>
      </c>
      <c r="D270" s="231">
        <v>7934.26</v>
      </c>
      <c r="E270" s="232">
        <f t="shared" si="23"/>
        <v>7934.26</v>
      </c>
      <c r="G270" s="404" t="s">
        <v>88</v>
      </c>
      <c r="H270" s="405"/>
      <c r="I270" s="405"/>
      <c r="J270" s="406"/>
      <c r="K270" s="235">
        <f>E261</f>
        <v>3460.6</v>
      </c>
    </row>
    <row r="271" spans="1:11" s="34" customFormat="1" ht="26.25" customHeight="1" thickBot="1" x14ac:dyDescent="0.25">
      <c r="A271" s="369" t="s">
        <v>255</v>
      </c>
      <c r="B271" s="370"/>
      <c r="C271" s="237">
        <v>1</v>
      </c>
      <c r="D271" s="231">
        <v>1512.96</v>
      </c>
      <c r="E271" s="232">
        <f t="shared" si="23"/>
        <v>1512.96</v>
      </c>
      <c r="G271" s="397" t="s">
        <v>89</v>
      </c>
      <c r="H271" s="398"/>
      <c r="I271" s="398"/>
      <c r="J271" s="398"/>
      <c r="K271" s="236">
        <f>E279</f>
        <v>94666.489966999987</v>
      </c>
    </row>
    <row r="272" spans="1:11" s="34" customFormat="1" ht="25.5" customHeight="1" thickBot="1" x14ac:dyDescent="0.3">
      <c r="A272" s="369" t="s">
        <v>256</v>
      </c>
      <c r="B272" s="370"/>
      <c r="C272" s="237">
        <v>1</v>
      </c>
      <c r="D272" s="231">
        <v>4337.49</v>
      </c>
      <c r="E272" s="232">
        <f t="shared" si="23"/>
        <v>4337.49</v>
      </c>
      <c r="G272" s="395" t="s">
        <v>52</v>
      </c>
      <c r="H272" s="396"/>
      <c r="I272" s="396"/>
      <c r="J272" s="396"/>
      <c r="K272" s="311">
        <f>SUM(K267:K271)</f>
        <v>145788.38498979999</v>
      </c>
    </row>
    <row r="273" spans="1:12" s="34" customFormat="1" ht="25.5" customHeight="1" x14ac:dyDescent="0.2">
      <c r="A273" s="369" t="s">
        <v>257</v>
      </c>
      <c r="B273" s="370"/>
      <c r="C273" s="237">
        <v>1</v>
      </c>
      <c r="D273" s="231">
        <v>8048.15</v>
      </c>
      <c r="E273" s="232">
        <f t="shared" si="23"/>
        <v>8048.15</v>
      </c>
      <c r="G273" s="186"/>
      <c r="H273" s="145"/>
      <c r="I273" s="145"/>
      <c r="J273" s="145"/>
      <c r="K273" s="187"/>
    </row>
    <row r="274" spans="1:12" s="34" customFormat="1" ht="25.5" customHeight="1" x14ac:dyDescent="0.2">
      <c r="A274" s="369" t="s">
        <v>258</v>
      </c>
      <c r="B274" s="370"/>
      <c r="C274" s="237">
        <v>1</v>
      </c>
      <c r="D274" s="231">
        <v>441.51</v>
      </c>
      <c r="E274" s="232">
        <f>C274*D274</f>
        <v>441.51</v>
      </c>
      <c r="G274" s="186"/>
      <c r="H274" s="145"/>
      <c r="I274" s="145"/>
      <c r="J274" s="145"/>
      <c r="K274" s="187"/>
    </row>
    <row r="275" spans="1:12" s="34" customFormat="1" ht="25.5" customHeight="1" x14ac:dyDescent="0.2">
      <c r="A275" s="369" t="s">
        <v>259</v>
      </c>
      <c r="B275" s="370"/>
      <c r="C275" s="237">
        <v>1</v>
      </c>
      <c r="D275" s="231">
        <v>7887.06</v>
      </c>
      <c r="E275" s="232">
        <f>C275*D275</f>
        <v>7887.06</v>
      </c>
      <c r="G275" s="186"/>
      <c r="H275" s="145"/>
      <c r="I275" s="145"/>
      <c r="J275" s="145"/>
      <c r="K275" s="187"/>
    </row>
    <row r="276" spans="1:12" s="34" customFormat="1" ht="25.5" customHeight="1" x14ac:dyDescent="0.2">
      <c r="A276" s="369" t="s">
        <v>260</v>
      </c>
      <c r="B276" s="370"/>
      <c r="C276" s="237">
        <v>1</v>
      </c>
      <c r="D276" s="231">
        <v>1611.19</v>
      </c>
      <c r="E276" s="232">
        <f t="shared" si="23"/>
        <v>1611.19</v>
      </c>
      <c r="G276" s="186"/>
      <c r="H276" s="145"/>
      <c r="I276" s="145"/>
      <c r="J276" s="145"/>
      <c r="K276" s="187"/>
    </row>
    <row r="277" spans="1:12" s="34" customFormat="1" ht="25.5" customHeight="1" x14ac:dyDescent="0.2">
      <c r="A277" s="369" t="s">
        <v>261</v>
      </c>
      <c r="B277" s="370"/>
      <c r="C277" s="237">
        <v>45</v>
      </c>
      <c r="D277" s="231">
        <v>23.991555000000002</v>
      </c>
      <c r="E277" s="232">
        <f t="shared" si="23"/>
        <v>1079.6199750000001</v>
      </c>
      <c r="G277" s="186"/>
      <c r="H277" s="145"/>
      <c r="I277" s="145"/>
      <c r="J277" s="145"/>
      <c r="K277" s="187"/>
    </row>
    <row r="278" spans="1:12" s="34" customFormat="1" ht="25.5" customHeight="1" thickBot="1" x14ac:dyDescent="0.25">
      <c r="A278" s="369"/>
      <c r="B278" s="370"/>
      <c r="C278" s="237">
        <v>0</v>
      </c>
      <c r="D278" s="231"/>
      <c r="E278" s="232">
        <f t="shared" si="23"/>
        <v>0</v>
      </c>
      <c r="G278" s="186"/>
      <c r="H278" s="145"/>
      <c r="I278" s="145"/>
      <c r="J278" s="145"/>
      <c r="K278" s="187"/>
    </row>
    <row r="279" spans="1:12" s="34" customFormat="1" ht="27.75" customHeight="1" thickBot="1" x14ac:dyDescent="0.3">
      <c r="A279" s="116" t="s">
        <v>0</v>
      </c>
      <c r="B279" s="269"/>
      <c r="C279" s="269"/>
      <c r="D279" s="271"/>
      <c r="E279" s="233">
        <f>SUM(E268:E278)</f>
        <v>94666.489966999987</v>
      </c>
      <c r="G279" s="186"/>
      <c r="H279" s="145"/>
      <c r="I279" s="145"/>
      <c r="J279" s="145"/>
      <c r="K279" s="187"/>
    </row>
    <row r="280" spans="1:12" s="34" customFormat="1" ht="14.25" x14ac:dyDescent="0.2">
      <c r="A280" s="94"/>
      <c r="B280" s="94"/>
      <c r="C280" s="94"/>
      <c r="D280" s="94"/>
      <c r="E280" s="94"/>
      <c r="G280" s="120"/>
    </row>
    <row r="281" spans="1:12" s="28" customFormat="1" ht="25.5" customHeight="1" x14ac:dyDescent="0.2">
      <c r="G281" s="40"/>
    </row>
    <row r="282" spans="1:12" s="28" customFormat="1" ht="13.5" customHeight="1" thickBot="1" x14ac:dyDescent="0.25">
      <c r="G282" s="40"/>
    </row>
    <row r="283" spans="1:12" s="65" customFormat="1" ht="22.5" customHeight="1" thickBot="1" x14ac:dyDescent="0.3">
      <c r="A283" s="385" t="s">
        <v>123</v>
      </c>
      <c r="B283" s="386"/>
      <c r="C283" s="386"/>
      <c r="D283" s="386"/>
      <c r="E283" s="386"/>
      <c r="F283" s="386"/>
      <c r="G283" s="386"/>
      <c r="H283" s="386"/>
      <c r="I283" s="386"/>
      <c r="J283" s="386"/>
      <c r="K283" s="386"/>
      <c r="L283" s="387"/>
    </row>
    <row r="284" spans="1:12" s="28" customFormat="1" ht="12" thickBot="1" x14ac:dyDescent="0.25">
      <c r="G284" s="40"/>
    </row>
    <row r="285" spans="1:12" s="80" customFormat="1" ht="27.75" customHeight="1" x14ac:dyDescent="0.2">
      <c r="A285" s="374" t="s">
        <v>53</v>
      </c>
      <c r="B285" s="375"/>
      <c r="C285" s="78"/>
      <c r="G285" s="79"/>
    </row>
    <row r="286" spans="1:12" s="28" customFormat="1" ht="46.5" customHeight="1" x14ac:dyDescent="0.2">
      <c r="A286" s="181" t="s">
        <v>46</v>
      </c>
      <c r="B286" s="229">
        <f>G57</f>
        <v>840517.32842999988</v>
      </c>
      <c r="G286" s="40"/>
    </row>
    <row r="287" spans="1:12" s="28" customFormat="1" ht="46.5" customHeight="1" x14ac:dyDescent="0.2">
      <c r="A287" s="166" t="s">
        <v>47</v>
      </c>
      <c r="B287" s="230">
        <f>J163</f>
        <v>455990.32956614997</v>
      </c>
      <c r="G287" s="40"/>
    </row>
    <row r="288" spans="1:12" s="28" customFormat="1" ht="46.5" customHeight="1" x14ac:dyDescent="0.2">
      <c r="A288" s="166" t="s">
        <v>48</v>
      </c>
      <c r="B288" s="230">
        <f>D216</f>
        <v>447610.1048185</v>
      </c>
      <c r="G288" s="40"/>
    </row>
    <row r="289" spans="1:12" s="28" customFormat="1" ht="46.5" customHeight="1" x14ac:dyDescent="0.2">
      <c r="A289" s="166" t="s">
        <v>49</v>
      </c>
      <c r="B289" s="230">
        <f>K272</f>
        <v>145788.38498979999</v>
      </c>
      <c r="G289" s="40"/>
    </row>
    <row r="290" spans="1:12" s="30" customFormat="1" ht="46.5" customHeight="1" thickBot="1" x14ac:dyDescent="0.3">
      <c r="A290" s="91" t="s">
        <v>158</v>
      </c>
      <c r="B290" s="223">
        <f>SUM(B286:B289)</f>
        <v>1889906.1478044498</v>
      </c>
      <c r="G290" s="42"/>
    </row>
    <row r="291" spans="1:12" s="28" customFormat="1" ht="11.25" x14ac:dyDescent="0.2">
      <c r="B291" s="81"/>
      <c r="G291" s="40"/>
    </row>
    <row r="292" spans="1:12" s="28" customFormat="1" ht="11.25" x14ac:dyDescent="0.2">
      <c r="A292" s="30"/>
      <c r="B292" s="30"/>
      <c r="C292" s="30"/>
      <c r="D292" s="30"/>
      <c r="E292" s="30"/>
      <c r="F292" s="30"/>
      <c r="G292" s="42"/>
      <c r="H292" s="30"/>
      <c r="I292" s="30"/>
    </row>
    <row r="293" spans="1:12" s="28" customFormat="1" x14ac:dyDescent="0.2">
      <c r="A293" s="376"/>
      <c r="B293" s="377"/>
      <c r="C293" s="377"/>
      <c r="D293" s="377"/>
      <c r="E293" s="377"/>
      <c r="G293" s="40"/>
    </row>
    <row r="294" spans="1:12" s="28" customFormat="1" ht="12" thickBot="1" x14ac:dyDescent="0.25">
      <c r="A294" s="63"/>
      <c r="B294" s="32"/>
      <c r="C294" s="32"/>
      <c r="G294" s="40"/>
    </row>
    <row r="295" spans="1:12" s="34" customFormat="1" ht="24.75" customHeight="1" x14ac:dyDescent="0.2">
      <c r="D295" s="371"/>
      <c r="E295" s="372"/>
      <c r="F295" s="372"/>
      <c r="G295" s="372"/>
      <c r="H295" s="372"/>
      <c r="I295" s="373"/>
    </row>
    <row r="296" spans="1:12" s="28" customFormat="1" ht="31.5" customHeight="1" thickBot="1" x14ac:dyDescent="0.3">
      <c r="D296" s="388" t="s">
        <v>123</v>
      </c>
      <c r="E296" s="389"/>
      <c r="F296" s="389"/>
      <c r="G296" s="389"/>
      <c r="H296" s="383">
        <f>B290</f>
        <v>1889906.1478044498</v>
      </c>
      <c r="I296" s="384"/>
    </row>
    <row r="297" spans="1:12" s="32" customFormat="1" ht="12.75" customHeight="1" x14ac:dyDescent="0.25">
      <c r="D297" s="159"/>
      <c r="E297" s="145"/>
      <c r="F297" s="145"/>
      <c r="G297" s="145"/>
      <c r="H297" s="160"/>
      <c r="I297" s="145"/>
    </row>
    <row r="298" spans="1:12" s="32" customFormat="1" ht="9.75" customHeight="1" x14ac:dyDescent="0.25">
      <c r="A298" s="29"/>
      <c r="B298" s="76"/>
      <c r="G298" s="41"/>
    </row>
    <row r="299" spans="1:12" s="32" customFormat="1" ht="16.5" customHeight="1" thickBot="1" x14ac:dyDescent="0.3">
      <c r="A299" s="29"/>
      <c r="B299" s="76"/>
      <c r="G299" s="41"/>
    </row>
    <row r="300" spans="1:12" s="28" customFormat="1" ht="18.75" customHeight="1" thickBot="1" x14ac:dyDescent="0.3">
      <c r="A300" s="378" t="s">
        <v>1</v>
      </c>
      <c r="B300" s="379"/>
      <c r="C300" s="379"/>
      <c r="D300" s="379"/>
      <c r="E300" s="379"/>
      <c r="F300" s="379"/>
      <c r="G300" s="379"/>
      <c r="H300" s="379"/>
      <c r="I300" s="379"/>
      <c r="J300" s="379"/>
      <c r="K300" s="379"/>
      <c r="L300" s="380"/>
    </row>
    <row r="301" spans="1:12" x14ac:dyDescent="0.2">
      <c r="A301" s="35"/>
      <c r="B301" s="35"/>
      <c r="C301" s="35"/>
      <c r="D301" s="35"/>
      <c r="E301" s="35"/>
    </row>
    <row r="302" spans="1:12" ht="13.5" thickBot="1" x14ac:dyDescent="0.25">
      <c r="A302" s="36"/>
      <c r="B302" s="37"/>
      <c r="C302" s="37"/>
      <c r="D302" s="38"/>
      <c r="E302" s="35"/>
    </row>
    <row r="303" spans="1:12" s="34" customFormat="1" ht="22.5" customHeight="1" thickBot="1" x14ac:dyDescent="0.3">
      <c r="A303" s="353" t="s">
        <v>148</v>
      </c>
      <c r="B303" s="354"/>
      <c r="C303" s="354"/>
      <c r="D303" s="354"/>
      <c r="E303" s="354"/>
      <c r="F303" s="354"/>
      <c r="G303" s="355"/>
    </row>
    <row r="304" spans="1:12" s="34" customFormat="1" ht="26.45" customHeight="1" x14ac:dyDescent="0.25">
      <c r="A304" s="381" t="s">
        <v>29</v>
      </c>
      <c r="B304" s="382"/>
      <c r="C304" s="172" t="s">
        <v>105</v>
      </c>
      <c r="D304" s="356" t="s">
        <v>33</v>
      </c>
      <c r="E304" s="357"/>
      <c r="F304" s="357"/>
      <c r="G304" s="358"/>
    </row>
    <row r="305" spans="1:10" s="34" customFormat="1" ht="125.25" customHeight="1" x14ac:dyDescent="0.2">
      <c r="A305" s="359" t="s">
        <v>39</v>
      </c>
      <c r="B305" s="352"/>
      <c r="C305" s="224">
        <f>15400+5000+1500+7394.68+2849.47+3279.94+309754.24+6207.56+3150+4500</f>
        <v>359035.89</v>
      </c>
      <c r="D305" s="347" t="s">
        <v>412</v>
      </c>
      <c r="E305" s="348"/>
      <c r="F305" s="348"/>
      <c r="G305" s="349"/>
    </row>
    <row r="306" spans="1:10" s="34" customFormat="1" ht="54.75" customHeight="1" x14ac:dyDescent="0.2">
      <c r="A306" s="359" t="s">
        <v>31</v>
      </c>
      <c r="B306" s="352"/>
      <c r="C306" s="225"/>
      <c r="D306" s="347"/>
      <c r="E306" s="348"/>
      <c r="F306" s="348"/>
      <c r="G306" s="349"/>
    </row>
    <row r="307" spans="1:10" s="34" customFormat="1" ht="35.25" customHeight="1" thickBot="1" x14ac:dyDescent="0.3">
      <c r="A307" s="350" t="s">
        <v>145</v>
      </c>
      <c r="B307" s="343"/>
      <c r="C307" s="226">
        <f>C305+C306</f>
        <v>359035.89</v>
      </c>
      <c r="D307" s="139"/>
      <c r="E307" s="345"/>
      <c r="F307" s="345"/>
      <c r="G307" s="346"/>
    </row>
    <row r="308" spans="1:10" s="34" customFormat="1" ht="15" thickBot="1" x14ac:dyDescent="0.25">
      <c r="A308" s="94"/>
      <c r="B308" s="94"/>
      <c r="C308" s="94"/>
      <c r="G308" s="120"/>
    </row>
    <row r="309" spans="1:10" s="34" customFormat="1" ht="24.75" customHeight="1" thickBot="1" x14ac:dyDescent="0.3">
      <c r="A309" s="353" t="s">
        <v>149</v>
      </c>
      <c r="B309" s="354"/>
      <c r="C309" s="354"/>
      <c r="D309" s="354"/>
      <c r="E309" s="354"/>
      <c r="F309" s="354"/>
      <c r="G309" s="355"/>
    </row>
    <row r="310" spans="1:10" s="34" customFormat="1" ht="15" x14ac:dyDescent="0.25">
      <c r="A310" s="351" t="s">
        <v>32</v>
      </c>
      <c r="B310" s="352"/>
      <c r="C310" s="140" t="s">
        <v>6</v>
      </c>
      <c r="D310" s="356" t="s">
        <v>150</v>
      </c>
      <c r="E310" s="357"/>
      <c r="F310" s="357"/>
      <c r="G310" s="358"/>
    </row>
    <row r="311" spans="1:10" s="34" customFormat="1" ht="25.5" customHeight="1" x14ac:dyDescent="0.2">
      <c r="A311" s="337"/>
      <c r="B311" s="338"/>
      <c r="C311" s="227"/>
      <c r="D311" s="347"/>
      <c r="E311" s="348"/>
      <c r="F311" s="348"/>
      <c r="G311" s="349"/>
    </row>
    <row r="312" spans="1:10" s="34" customFormat="1" ht="22.5" customHeight="1" x14ac:dyDescent="0.2">
      <c r="A312" s="337"/>
      <c r="B312" s="338"/>
      <c r="C312" s="227"/>
      <c r="D312" s="347"/>
      <c r="E312" s="348"/>
      <c r="F312" s="348"/>
      <c r="G312" s="349"/>
    </row>
    <row r="313" spans="1:10" s="34" customFormat="1" ht="23.25" customHeight="1" x14ac:dyDescent="0.2">
      <c r="A313" s="337"/>
      <c r="B313" s="338"/>
      <c r="C313" s="227"/>
      <c r="D313" s="347"/>
      <c r="E313" s="348"/>
      <c r="F313" s="348"/>
      <c r="G313" s="349"/>
    </row>
    <row r="314" spans="1:10" s="34" customFormat="1" ht="31.5" customHeight="1" thickBot="1" x14ac:dyDescent="0.3">
      <c r="A314" s="342" t="s">
        <v>146</v>
      </c>
      <c r="B314" s="343"/>
      <c r="C314" s="228">
        <f>SUM(C311:C313)</f>
        <v>0</v>
      </c>
      <c r="D314" s="344"/>
      <c r="E314" s="345"/>
      <c r="F314" s="345"/>
      <c r="G314" s="346"/>
    </row>
    <row r="315" spans="1:10" s="92" customFormat="1" ht="18.75" customHeight="1" thickBot="1" x14ac:dyDescent="0.3">
      <c r="A315" s="151"/>
      <c r="B315" s="152"/>
      <c r="C315" s="76"/>
      <c r="D315" s="161"/>
      <c r="E315" s="161"/>
      <c r="F315" s="161"/>
      <c r="G315" s="161"/>
    </row>
    <row r="316" spans="1:10" s="92" customFormat="1" ht="31.5" customHeight="1" thickBot="1" x14ac:dyDescent="0.3">
      <c r="A316" s="151"/>
      <c r="B316" s="152"/>
      <c r="C316" s="76"/>
      <c r="D316" s="339" t="s">
        <v>145</v>
      </c>
      <c r="E316" s="340"/>
      <c r="F316" s="340"/>
      <c r="G316" s="340"/>
      <c r="H316" s="340"/>
      <c r="I316" s="341"/>
      <c r="J316" s="263">
        <f>C307</f>
        <v>359035.89</v>
      </c>
    </row>
    <row r="317" spans="1:10" s="92" customFormat="1" ht="31.5" customHeight="1" thickBot="1" x14ac:dyDescent="0.3">
      <c r="A317" s="151"/>
      <c r="B317" s="152"/>
      <c r="C317" s="76"/>
      <c r="D317" s="259" t="s">
        <v>149</v>
      </c>
      <c r="E317" s="189"/>
      <c r="F317" s="189"/>
      <c r="G317" s="189"/>
      <c r="H317" s="189"/>
      <c r="I317" s="190"/>
      <c r="J317" s="263">
        <f>C314</f>
        <v>0</v>
      </c>
    </row>
    <row r="318" spans="1:10" s="92" customFormat="1" ht="31.5" customHeight="1" thickBot="1" x14ac:dyDescent="0.3">
      <c r="A318" s="151"/>
      <c r="B318" s="152"/>
      <c r="C318" s="76"/>
      <c r="D318" s="339" t="s">
        <v>147</v>
      </c>
      <c r="E318" s="340"/>
      <c r="F318" s="340"/>
      <c r="G318" s="340"/>
      <c r="H318" s="340"/>
      <c r="I318" s="341"/>
      <c r="J318" s="263">
        <f>H296-(C307+C314)</f>
        <v>1530870.2578044496</v>
      </c>
    </row>
    <row r="319" spans="1:10" s="34" customFormat="1" ht="24.75" customHeight="1" thickBot="1" x14ac:dyDescent="0.3">
      <c r="D319" s="339" t="s">
        <v>1</v>
      </c>
      <c r="E319" s="340"/>
      <c r="F319" s="340"/>
      <c r="G319" s="340"/>
      <c r="H319" s="340"/>
      <c r="I319" s="341"/>
      <c r="J319" s="263">
        <f>J318+J316+J317</f>
        <v>1889906.1478044498</v>
      </c>
    </row>
    <row r="320" spans="1:10" s="28" customFormat="1" ht="51" customHeight="1" thickBot="1" x14ac:dyDescent="0.3">
      <c r="D320" s="334" t="s">
        <v>122</v>
      </c>
      <c r="E320" s="335"/>
      <c r="F320" s="335"/>
      <c r="G320" s="335"/>
      <c r="H320" s="335"/>
      <c r="I320" s="336"/>
      <c r="J320" s="264">
        <f>J318/H296</f>
        <v>0.81002448697407492</v>
      </c>
    </row>
    <row r="321" spans="1:10" ht="38.25" customHeight="1" x14ac:dyDescent="0.2">
      <c r="A321" s="333" t="str">
        <f>IF(J320&gt;0.87,"Commission's grant can't be more than 87%. You must increase your own contribution.","")</f>
        <v/>
      </c>
      <c r="B321" s="333"/>
      <c r="C321" s="333"/>
      <c r="D321" s="333"/>
      <c r="E321" s="333"/>
      <c r="F321" s="333"/>
      <c r="G321" s="333"/>
      <c r="H321" s="333"/>
      <c r="I321" s="333"/>
      <c r="J321" s="333"/>
    </row>
  </sheetData>
  <mergeCells count="209">
    <mergeCell ref="B20:C20"/>
    <mergeCell ref="B33:C33"/>
    <mergeCell ref="B41:C41"/>
    <mergeCell ref="B26:C26"/>
    <mergeCell ref="B42:C42"/>
    <mergeCell ref="B31:C31"/>
    <mergeCell ref="G187:H187"/>
    <mergeCell ref="J168:J169"/>
    <mergeCell ref="B53:C53"/>
    <mergeCell ref="F67:L67"/>
    <mergeCell ref="A58:G58"/>
    <mergeCell ref="G186:H186"/>
    <mergeCell ref="G183:H183"/>
    <mergeCell ref="G185:H185"/>
    <mergeCell ref="A172:B172"/>
    <mergeCell ref="A174:B174"/>
    <mergeCell ref="A176:B176"/>
    <mergeCell ref="B21:C21"/>
    <mergeCell ref="B34:C34"/>
    <mergeCell ref="B48:C48"/>
    <mergeCell ref="A170:B170"/>
    <mergeCell ref="F68:L68"/>
    <mergeCell ref="F72:L72"/>
    <mergeCell ref="A98:L98"/>
    <mergeCell ref="B4:L4"/>
    <mergeCell ref="A12:L12"/>
    <mergeCell ref="A10:L10"/>
    <mergeCell ref="A14:G14"/>
    <mergeCell ref="A6:L6"/>
    <mergeCell ref="A7:L7"/>
    <mergeCell ref="H168:H169"/>
    <mergeCell ref="G168:G169"/>
    <mergeCell ref="A168:E168"/>
    <mergeCell ref="A169:B169"/>
    <mergeCell ref="A165:L165"/>
    <mergeCell ref="F96:L96"/>
    <mergeCell ref="F90:L90"/>
    <mergeCell ref="F92:L92"/>
    <mergeCell ref="F70:L70"/>
    <mergeCell ref="B22:C22"/>
    <mergeCell ref="B46:C46"/>
    <mergeCell ref="A60:L60"/>
    <mergeCell ref="B39:C39"/>
    <mergeCell ref="A97:L97"/>
    <mergeCell ref="A15:G15"/>
    <mergeCell ref="B16:C16"/>
    <mergeCell ref="B18:C18"/>
    <mergeCell ref="B19:C19"/>
    <mergeCell ref="A258:B258"/>
    <mergeCell ref="G248:H248"/>
    <mergeCell ref="G253:H253"/>
    <mergeCell ref="G244:H244"/>
    <mergeCell ref="G211:H211"/>
    <mergeCell ref="G203:H203"/>
    <mergeCell ref="G239:H239"/>
    <mergeCell ref="G207:H207"/>
    <mergeCell ref="G208:H208"/>
    <mergeCell ref="G237:H237"/>
    <mergeCell ref="A231:B231"/>
    <mergeCell ref="A233:B233"/>
    <mergeCell ref="A236:E236"/>
    <mergeCell ref="A224:F224"/>
    <mergeCell ref="A223:F223"/>
    <mergeCell ref="A219:L219"/>
    <mergeCell ref="G213:H213"/>
    <mergeCell ref="G241:H241"/>
    <mergeCell ref="G242:H242"/>
    <mergeCell ref="A225:F225"/>
    <mergeCell ref="A230:B230"/>
    <mergeCell ref="A227:B227"/>
    <mergeCell ref="A229:B229"/>
    <mergeCell ref="G249:H249"/>
    <mergeCell ref="A182:B182"/>
    <mergeCell ref="A178:B178"/>
    <mergeCell ref="B188:B189"/>
    <mergeCell ref="G201:K201"/>
    <mergeCell ref="G182:H182"/>
    <mergeCell ref="G184:H184"/>
    <mergeCell ref="G212:H212"/>
    <mergeCell ref="G210:H210"/>
    <mergeCell ref="G206:H206"/>
    <mergeCell ref="G191:H191"/>
    <mergeCell ref="G202:H202"/>
    <mergeCell ref="A188:A189"/>
    <mergeCell ref="B27:C27"/>
    <mergeCell ref="B28:C28"/>
    <mergeCell ref="B36:C36"/>
    <mergeCell ref="B23:C23"/>
    <mergeCell ref="B51:C51"/>
    <mergeCell ref="B47:C47"/>
    <mergeCell ref="F66:L66"/>
    <mergeCell ref="A164:I164"/>
    <mergeCell ref="B29:C29"/>
    <mergeCell ref="A24:F24"/>
    <mergeCell ref="A25:G25"/>
    <mergeCell ref="B45:C45"/>
    <mergeCell ref="B30:C30"/>
    <mergeCell ref="B40:C40"/>
    <mergeCell ref="F95:L95"/>
    <mergeCell ref="B35:C35"/>
    <mergeCell ref="F88:L89"/>
    <mergeCell ref="F93:L93"/>
    <mergeCell ref="B55:C55"/>
    <mergeCell ref="F63:L63"/>
    <mergeCell ref="F76:L83"/>
    <mergeCell ref="I168:I169"/>
    <mergeCell ref="K168:K169"/>
    <mergeCell ref="A173:B173"/>
    <mergeCell ref="A171:B171"/>
    <mergeCell ref="A177:B177"/>
    <mergeCell ref="B54:C54"/>
    <mergeCell ref="A180:B180"/>
    <mergeCell ref="F71:L71"/>
    <mergeCell ref="B32:C32"/>
    <mergeCell ref="D63:E63"/>
    <mergeCell ref="A62:K62"/>
    <mergeCell ref="F84:L87"/>
    <mergeCell ref="F65:L65"/>
    <mergeCell ref="A175:B175"/>
    <mergeCell ref="F69:L69"/>
    <mergeCell ref="G179:H179"/>
    <mergeCell ref="A59:G59"/>
    <mergeCell ref="B52:C52"/>
    <mergeCell ref="F64:L64"/>
    <mergeCell ref="F73:L73"/>
    <mergeCell ref="F74:L74"/>
    <mergeCell ref="F94:L94"/>
    <mergeCell ref="F75:L75"/>
    <mergeCell ref="F91:L91"/>
    <mergeCell ref="G240:H240"/>
    <mergeCell ref="A228:B228"/>
    <mergeCell ref="A232:B232"/>
    <mergeCell ref="G204:H204"/>
    <mergeCell ref="G205:H205"/>
    <mergeCell ref="G209:H209"/>
    <mergeCell ref="D188:D189"/>
    <mergeCell ref="G188:H188"/>
    <mergeCell ref="G190:H190"/>
    <mergeCell ref="G238:H238"/>
    <mergeCell ref="G236:L236"/>
    <mergeCell ref="A209:C209"/>
    <mergeCell ref="A226:B226"/>
    <mergeCell ref="E188:E189"/>
    <mergeCell ref="G189:H189"/>
    <mergeCell ref="G215:J215"/>
    <mergeCell ref="C188:C189"/>
    <mergeCell ref="G214:H214"/>
    <mergeCell ref="G254:H254"/>
    <mergeCell ref="G252:H252"/>
    <mergeCell ref="G247:H247"/>
    <mergeCell ref="G243:H243"/>
    <mergeCell ref="G246:H246"/>
    <mergeCell ref="G251:H251"/>
    <mergeCell ref="G272:J272"/>
    <mergeCell ref="A276:B276"/>
    <mergeCell ref="A275:B275"/>
    <mergeCell ref="A273:B273"/>
    <mergeCell ref="A272:B272"/>
    <mergeCell ref="A274:B274"/>
    <mergeCell ref="G271:J271"/>
    <mergeCell ref="A260:B260"/>
    <mergeCell ref="A265:E265"/>
    <mergeCell ref="A269:B269"/>
    <mergeCell ref="G270:J270"/>
    <mergeCell ref="A270:B270"/>
    <mergeCell ref="G268:J268"/>
    <mergeCell ref="G269:J269"/>
    <mergeCell ref="A268:B268"/>
    <mergeCell ref="G245:H245"/>
    <mergeCell ref="A259:B259"/>
    <mergeCell ref="G250:H250"/>
    <mergeCell ref="A303:G303"/>
    <mergeCell ref="D305:G305"/>
    <mergeCell ref="A306:B306"/>
    <mergeCell ref="D306:G306"/>
    <mergeCell ref="A305:B305"/>
    <mergeCell ref="G266:K266"/>
    <mergeCell ref="A267:B267"/>
    <mergeCell ref="G267:J267"/>
    <mergeCell ref="A278:B278"/>
    <mergeCell ref="A271:B271"/>
    <mergeCell ref="D295:I295"/>
    <mergeCell ref="D304:G304"/>
    <mergeCell ref="A277:B277"/>
    <mergeCell ref="A285:B285"/>
    <mergeCell ref="A293:E293"/>
    <mergeCell ref="A300:L300"/>
    <mergeCell ref="A304:B304"/>
    <mergeCell ref="H296:I296"/>
    <mergeCell ref="A283:L283"/>
    <mergeCell ref="D296:G296"/>
    <mergeCell ref="D311:G311"/>
    <mergeCell ref="D313:G313"/>
    <mergeCell ref="A307:B307"/>
    <mergeCell ref="A310:B310"/>
    <mergeCell ref="A309:G309"/>
    <mergeCell ref="D310:G310"/>
    <mergeCell ref="A311:B311"/>
    <mergeCell ref="D312:G312"/>
    <mergeCell ref="E307:G307"/>
    <mergeCell ref="A321:J321"/>
    <mergeCell ref="D320:I320"/>
    <mergeCell ref="A312:B312"/>
    <mergeCell ref="D316:I316"/>
    <mergeCell ref="D319:I319"/>
    <mergeCell ref="D318:I318"/>
    <mergeCell ref="A314:B314"/>
    <mergeCell ref="A313:B313"/>
    <mergeCell ref="D314:G314"/>
  </mergeCells>
  <phoneticPr fontId="18" type="noConversion"/>
  <printOptions horizontalCentered="1"/>
  <pageMargins left="0.19685039370078741" right="0.19685039370078741" top="0.19685039370078741" bottom="0.23622047244094491" header="0.23622047244094491" footer="0.19685039370078741"/>
  <pageSetup paperSize="9" scale="50" fitToHeight="15" orientation="portrait" horizontalDpi="300" r:id="rId1"/>
  <headerFooter alignWithMargins="0">
    <oddFooter>&amp;RDetailed Budget &amp;P/&amp;N</oddFooter>
  </headerFooter>
  <rowBreaks count="3" manualBreakCount="3">
    <brk id="58" max="11" man="1"/>
    <brk id="164" max="11" man="1"/>
    <brk id="28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4"/>
  <sheetViews>
    <sheetView tabSelected="1" view="pageBreakPreview" topLeftCell="A16" workbookViewId="0">
      <selection activeCell="J16" sqref="J16"/>
    </sheetView>
  </sheetViews>
  <sheetFormatPr defaultColWidth="9.140625" defaultRowHeight="12.75" outlineLevelRow="1" x14ac:dyDescent="0.2"/>
  <cols>
    <col min="1" max="1" width="15.28515625" customWidth="1"/>
    <col min="2" max="2" width="10" customWidth="1"/>
    <col min="3" max="3" width="1.42578125" customWidth="1"/>
    <col min="4" max="4" width="1.140625" customWidth="1"/>
    <col min="5" max="5" width="1.28515625" customWidth="1"/>
    <col min="6" max="6" width="2.140625" customWidth="1"/>
    <col min="9" max="9" width="16.5703125" customWidth="1"/>
    <col min="11" max="11" width="11.28515625" customWidth="1"/>
  </cols>
  <sheetData>
    <row r="1" spans="1:11" ht="30.75" customHeight="1" x14ac:dyDescent="0.2">
      <c r="A1" s="557" t="s">
        <v>143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ht="27" customHeight="1" x14ac:dyDescent="0.2">
      <c r="A2" s="559" t="s">
        <v>103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</row>
    <row r="3" spans="1:11" ht="9.6" customHeight="1" thickBot="1" x14ac:dyDescent="0.25">
      <c r="A3" s="1"/>
      <c r="B3" s="23"/>
      <c r="C3" s="8"/>
      <c r="D3" s="1"/>
      <c r="E3" s="8"/>
      <c r="F3" s="1"/>
      <c r="G3" s="1"/>
      <c r="H3" s="1"/>
      <c r="I3" s="1"/>
      <c r="J3" s="1"/>
      <c r="K3" s="3"/>
    </row>
    <row r="4" spans="1:11" ht="13.5" thickBot="1" x14ac:dyDescent="0.25">
      <c r="A4" s="204" t="s">
        <v>2</v>
      </c>
      <c r="B4" s="206"/>
      <c r="C4" s="205"/>
      <c r="D4" s="9"/>
      <c r="E4" s="9"/>
      <c r="F4" s="9"/>
      <c r="G4" s="9"/>
      <c r="H4" s="11" t="s">
        <v>3</v>
      </c>
      <c r="I4" s="9"/>
      <c r="J4" s="9"/>
      <c r="K4" s="10"/>
    </row>
    <row r="5" spans="1:11" ht="25.5" customHeight="1" thickBot="1" x14ac:dyDescent="0.25">
      <c r="A5" s="19"/>
      <c r="B5" s="61"/>
      <c r="C5" s="24" t="s">
        <v>132</v>
      </c>
      <c r="D5" s="18"/>
      <c r="E5" s="18"/>
      <c r="F5" s="18"/>
      <c r="G5" s="18"/>
      <c r="H5" s="18"/>
      <c r="I5" s="18"/>
      <c r="J5" s="195" t="s">
        <v>137</v>
      </c>
      <c r="K5" s="195" t="s">
        <v>138</v>
      </c>
    </row>
    <row r="6" spans="1:11" ht="23.25" customHeight="1" thickBot="1" x14ac:dyDescent="0.25">
      <c r="A6" s="19"/>
      <c r="B6" s="197"/>
      <c r="C6" s="7"/>
      <c r="D6" s="4"/>
      <c r="E6" s="17"/>
      <c r="F6" s="22" t="s">
        <v>133</v>
      </c>
      <c r="G6" s="18"/>
      <c r="H6" s="18"/>
      <c r="I6" s="18"/>
      <c r="J6" s="43"/>
      <c r="K6" s="44">
        <f>SUM(J7,J8,J9,J10,J11)</f>
        <v>840517.32842999988</v>
      </c>
    </row>
    <row r="7" spans="1:11" ht="23.25" customHeight="1" x14ac:dyDescent="0.2">
      <c r="A7" s="19"/>
      <c r="B7" s="197"/>
      <c r="C7" s="7"/>
      <c r="D7" s="4"/>
      <c r="E7" s="4"/>
      <c r="F7" s="5" t="s">
        <v>90</v>
      </c>
      <c r="G7" s="5"/>
      <c r="H7" s="5"/>
      <c r="I7" s="5"/>
      <c r="J7" s="45">
        <f>'Detailed budget'!G24</f>
        <v>113894.26317999999</v>
      </c>
      <c r="K7" s="46"/>
    </row>
    <row r="8" spans="1:11" ht="23.25" customHeight="1" x14ac:dyDescent="0.2">
      <c r="A8" s="19"/>
      <c r="B8" s="197"/>
      <c r="C8" s="7"/>
      <c r="D8" s="4"/>
      <c r="E8" s="4"/>
      <c r="F8" s="5" t="s">
        <v>91</v>
      </c>
      <c r="G8" s="5"/>
      <c r="H8" s="5"/>
      <c r="I8" s="16"/>
      <c r="J8" s="45">
        <f>'Detailed budget'!G37</f>
        <v>602900.87260999996</v>
      </c>
      <c r="K8" s="46"/>
    </row>
    <row r="9" spans="1:11" ht="23.25" customHeight="1" x14ac:dyDescent="0.2">
      <c r="A9" s="19" t="s">
        <v>4</v>
      </c>
      <c r="B9" s="197"/>
      <c r="C9" s="7"/>
      <c r="D9" s="4"/>
      <c r="E9" s="4"/>
      <c r="F9" s="5" t="s">
        <v>55</v>
      </c>
      <c r="G9" s="5"/>
      <c r="H9" s="5"/>
      <c r="I9" s="16"/>
      <c r="J9" s="45">
        <f>'Detailed budget'!G43</f>
        <v>121554.75264000001</v>
      </c>
      <c r="K9" s="46"/>
    </row>
    <row r="10" spans="1:11" ht="23.25" customHeight="1" x14ac:dyDescent="0.2">
      <c r="A10" s="19" t="s">
        <v>23</v>
      </c>
      <c r="B10" s="197"/>
      <c r="C10" s="7"/>
      <c r="D10" s="4"/>
      <c r="E10" s="4"/>
      <c r="F10" s="5" t="s">
        <v>92</v>
      </c>
      <c r="G10" s="5"/>
      <c r="H10" s="5"/>
      <c r="I10" s="5"/>
      <c r="J10" s="45">
        <f>'Detailed budget'!G49</f>
        <v>2167.44</v>
      </c>
      <c r="K10" s="46"/>
    </row>
    <row r="11" spans="1:11" ht="23.25" customHeight="1" thickBot="1" x14ac:dyDescent="0.25">
      <c r="A11" s="20" t="s">
        <v>139</v>
      </c>
      <c r="B11" s="203">
        <f>'Detailed budget'!C307</f>
        <v>359035.89</v>
      </c>
      <c r="C11" s="7"/>
      <c r="D11" s="4"/>
      <c r="E11" s="4"/>
      <c r="F11" s="5" t="s">
        <v>57</v>
      </c>
      <c r="G11" s="5"/>
      <c r="H11" s="5"/>
      <c r="I11" s="16"/>
      <c r="J11" s="47">
        <f>'Detailed budget'!G56</f>
        <v>0</v>
      </c>
      <c r="K11" s="48"/>
    </row>
    <row r="12" spans="1:11" ht="23.25" customHeight="1" thickBot="1" x14ac:dyDescent="0.25">
      <c r="A12" s="19"/>
      <c r="B12" s="197"/>
      <c r="C12" s="7"/>
      <c r="D12" s="4"/>
      <c r="E12" s="6"/>
      <c r="F12" s="22" t="s">
        <v>134</v>
      </c>
      <c r="G12" s="18"/>
      <c r="H12" s="18"/>
      <c r="I12" s="18"/>
      <c r="J12" s="43"/>
      <c r="K12" s="44">
        <f>SUM(J13,J14)</f>
        <v>455990.32956614997</v>
      </c>
    </row>
    <row r="13" spans="1:11" ht="23.25" customHeight="1" x14ac:dyDescent="0.2">
      <c r="A13" s="19"/>
      <c r="B13" s="197"/>
      <c r="C13" s="7"/>
      <c r="D13" s="4"/>
      <c r="E13" s="4"/>
      <c r="F13" s="5" t="s">
        <v>141</v>
      </c>
      <c r="G13" s="5"/>
      <c r="H13" s="5"/>
      <c r="I13" s="5"/>
      <c r="J13" s="49">
        <f>'Detailed budget'!D163</f>
        <v>196451.25784959999</v>
      </c>
      <c r="K13" s="46"/>
    </row>
    <row r="14" spans="1:11" ht="23.25" customHeight="1" thickBot="1" x14ac:dyDescent="0.25">
      <c r="A14" s="19" t="s">
        <v>24</v>
      </c>
      <c r="B14" s="197"/>
      <c r="C14" s="7"/>
      <c r="D14" s="4"/>
      <c r="E14" s="4"/>
      <c r="F14" s="5" t="s">
        <v>93</v>
      </c>
      <c r="G14" s="5"/>
      <c r="H14" s="5"/>
      <c r="I14" s="5"/>
      <c r="J14" s="50">
        <f>'Detailed budget'!I163</f>
        <v>259539.07171654998</v>
      </c>
      <c r="K14" s="48"/>
    </row>
    <row r="15" spans="1:11" ht="23.25" customHeight="1" thickBot="1" x14ac:dyDescent="0.25">
      <c r="A15" s="19" t="s">
        <v>25</v>
      </c>
      <c r="B15" s="197"/>
      <c r="C15" s="7"/>
      <c r="D15" s="4"/>
      <c r="E15" s="6"/>
      <c r="F15" s="22" t="s">
        <v>135</v>
      </c>
      <c r="G15" s="25"/>
      <c r="H15" s="18"/>
      <c r="I15" s="18"/>
      <c r="J15" s="43"/>
      <c r="K15" s="44">
        <f>SUM(J16:J21)</f>
        <v>447610.1048185</v>
      </c>
    </row>
    <row r="16" spans="1:11" ht="23.25" customHeight="1" x14ac:dyDescent="0.2">
      <c r="A16" s="20" t="s">
        <v>140</v>
      </c>
      <c r="B16" s="203">
        <f>'Detailed budget'!C314</f>
        <v>0</v>
      </c>
      <c r="C16" s="7"/>
      <c r="D16" s="4"/>
      <c r="E16" s="6"/>
      <c r="F16" s="209" t="s">
        <v>94</v>
      </c>
      <c r="G16" s="196"/>
      <c r="H16" s="196"/>
      <c r="I16" s="196"/>
      <c r="J16" s="51">
        <f>'Detailed budget'!E179</f>
        <v>39473.119899999998</v>
      </c>
      <c r="K16" s="52"/>
    </row>
    <row r="17" spans="1:11" ht="23.25" customHeight="1" x14ac:dyDescent="0.2">
      <c r="A17" s="19"/>
      <c r="B17" s="198"/>
      <c r="C17" s="7"/>
      <c r="D17" s="4"/>
      <c r="E17" s="6"/>
      <c r="F17" s="210" t="s">
        <v>95</v>
      </c>
      <c r="G17" s="196"/>
      <c r="H17" s="196"/>
      <c r="I17" s="196"/>
      <c r="J17" s="53">
        <f>'Detailed budget'!K179</f>
        <v>49922.625403999991</v>
      </c>
      <c r="K17" s="54"/>
    </row>
    <row r="18" spans="1:11" ht="23.25" customHeight="1" x14ac:dyDescent="0.2">
      <c r="A18" s="19"/>
      <c r="B18" s="197"/>
      <c r="C18" s="7"/>
      <c r="D18" s="4"/>
      <c r="E18" s="6"/>
      <c r="F18" s="210" t="s">
        <v>96</v>
      </c>
      <c r="G18" s="196"/>
      <c r="H18" s="188"/>
      <c r="I18" s="207"/>
      <c r="J18" s="53">
        <f>'Detailed budget'!E185</f>
        <v>5000</v>
      </c>
      <c r="K18" s="54"/>
    </row>
    <row r="19" spans="1:11" ht="23.25" customHeight="1" x14ac:dyDescent="0.2">
      <c r="A19" s="19"/>
      <c r="B19" s="197"/>
      <c r="C19" s="7"/>
      <c r="D19" s="4"/>
      <c r="E19" s="6"/>
      <c r="F19" s="210" t="s">
        <v>97</v>
      </c>
      <c r="G19" s="196"/>
      <c r="H19" s="196"/>
      <c r="I19" s="207"/>
      <c r="J19" s="53">
        <f>'Detailed budget'!K192</f>
        <v>14679.619958499999</v>
      </c>
      <c r="K19" s="54"/>
    </row>
    <row r="20" spans="1:11" ht="23.25" customHeight="1" x14ac:dyDescent="0.2">
      <c r="A20" s="19"/>
      <c r="B20" s="198"/>
      <c r="C20" s="7"/>
      <c r="D20" s="4"/>
      <c r="E20" s="6"/>
      <c r="F20" s="210" t="s">
        <v>98</v>
      </c>
      <c r="G20" s="196"/>
      <c r="H20" s="196"/>
      <c r="I20" s="196"/>
      <c r="J20" s="53">
        <f>'Detailed budget'!E207</f>
        <v>39139.619559999999</v>
      </c>
      <c r="K20" s="54"/>
    </row>
    <row r="21" spans="1:11" ht="23.25" customHeight="1" thickBot="1" x14ac:dyDescent="0.25">
      <c r="A21" s="19"/>
      <c r="B21" s="197"/>
      <c r="C21" s="7"/>
      <c r="D21" s="4"/>
      <c r="E21" s="6"/>
      <c r="F21" s="211" t="s">
        <v>99</v>
      </c>
      <c r="G21" s="196"/>
      <c r="H21" s="196"/>
      <c r="I21" s="196"/>
      <c r="J21" s="53">
        <f>'Detailed budget'!K215</f>
        <v>299395.11999600002</v>
      </c>
      <c r="K21" s="56"/>
    </row>
    <row r="22" spans="1:11" ht="23.25" customHeight="1" thickBot="1" x14ac:dyDescent="0.25">
      <c r="A22" s="19"/>
      <c r="B22" s="197"/>
      <c r="C22" s="7"/>
      <c r="D22" s="4"/>
      <c r="E22" s="6"/>
      <c r="F22" s="22" t="s">
        <v>136</v>
      </c>
      <c r="G22" s="25"/>
      <c r="H22" s="18"/>
      <c r="I22" s="18"/>
      <c r="J22" s="62"/>
      <c r="K22" s="71">
        <f>SUM(J23:J27)</f>
        <v>145788.38498979999</v>
      </c>
    </row>
    <row r="23" spans="1:11" ht="23.25" customHeight="1" x14ac:dyDescent="0.2">
      <c r="A23" s="19"/>
      <c r="B23" s="197"/>
      <c r="C23" s="7"/>
      <c r="D23" s="4"/>
      <c r="E23" s="4"/>
      <c r="F23" s="5" t="s">
        <v>100</v>
      </c>
      <c r="G23" s="5"/>
      <c r="H23" s="5"/>
      <c r="I23" s="5"/>
      <c r="J23" s="51">
        <f>'Detailed budget'!F234</f>
        <v>3920.4100019999996</v>
      </c>
      <c r="K23" s="55"/>
    </row>
    <row r="24" spans="1:11" ht="23.25" customHeight="1" x14ac:dyDescent="0.2">
      <c r="A24" s="19"/>
      <c r="B24" s="197"/>
      <c r="C24" s="7"/>
      <c r="D24" s="4"/>
      <c r="E24" s="4"/>
      <c r="F24" s="5" t="s">
        <v>78</v>
      </c>
      <c r="G24" s="5"/>
      <c r="H24" s="5"/>
      <c r="I24" s="5"/>
      <c r="J24" s="51">
        <f>'Detailed budget'!E255</f>
        <v>22817.175000800002</v>
      </c>
      <c r="K24" s="55"/>
    </row>
    <row r="25" spans="1:11" ht="23.25" customHeight="1" x14ac:dyDescent="0.2">
      <c r="A25" s="19"/>
      <c r="B25" s="197"/>
      <c r="C25" s="7"/>
      <c r="D25" s="4"/>
      <c r="E25" s="4"/>
      <c r="F25" s="5" t="s">
        <v>101</v>
      </c>
      <c r="G25" s="5"/>
      <c r="H25" s="5"/>
      <c r="I25" s="5"/>
      <c r="J25" s="51">
        <f>'Detailed budget'!L255</f>
        <v>20923.710020000006</v>
      </c>
      <c r="K25" s="55"/>
    </row>
    <row r="26" spans="1:11" ht="23.25" customHeight="1" x14ac:dyDescent="0.2">
      <c r="A26" s="19" t="s">
        <v>130</v>
      </c>
      <c r="B26" s="199"/>
      <c r="C26" s="7"/>
      <c r="D26" s="4"/>
      <c r="E26" s="4"/>
      <c r="F26" s="5" t="s">
        <v>88</v>
      </c>
      <c r="G26" s="5"/>
      <c r="H26" s="5"/>
      <c r="I26" s="5"/>
      <c r="J26" s="51">
        <f>'Detailed budget'!E261</f>
        <v>3460.6</v>
      </c>
      <c r="K26" s="55"/>
    </row>
    <row r="27" spans="1:11" ht="23.25" customHeight="1" thickBot="1" x14ac:dyDescent="0.25">
      <c r="A27" s="20" t="s">
        <v>131</v>
      </c>
      <c r="B27" s="203">
        <f>'Detailed budget'!J318</f>
        <v>1530870.2578044496</v>
      </c>
      <c r="C27" s="6"/>
      <c r="D27" s="4"/>
      <c r="E27" s="7"/>
      <c r="F27" s="5" t="s">
        <v>102</v>
      </c>
      <c r="G27" s="5"/>
      <c r="H27" s="5"/>
      <c r="I27" s="5"/>
      <c r="J27" s="51">
        <f>'Detailed budget'!E279</f>
        <v>94666.489966999987</v>
      </c>
      <c r="K27" s="55"/>
    </row>
    <row r="28" spans="1:11" ht="13.5" hidden="1" outlineLevel="1" thickBot="1" x14ac:dyDescent="0.25">
      <c r="A28" s="21"/>
      <c r="B28" s="200"/>
      <c r="C28" s="4"/>
      <c r="D28" s="5"/>
      <c r="E28" s="22" t="s">
        <v>17</v>
      </c>
      <c r="F28" s="18"/>
      <c r="G28" s="18"/>
      <c r="H28" s="18"/>
      <c r="I28" s="18"/>
      <c r="J28" s="43"/>
      <c r="K28" s="44">
        <f>SUM(K6,K12,K15,K22)</f>
        <v>1889906.1478044498</v>
      </c>
    </row>
    <row r="29" spans="1:11" collapsed="1" x14ac:dyDescent="0.2">
      <c r="A29" s="191"/>
      <c r="B29" s="201"/>
      <c r="C29" s="191"/>
      <c r="D29" s="12"/>
      <c r="E29" s="12"/>
      <c r="F29" s="12"/>
      <c r="G29" s="12"/>
      <c r="H29" s="12"/>
      <c r="I29" s="12"/>
      <c r="J29" s="192"/>
      <c r="K29" s="193"/>
    </row>
    <row r="30" spans="1:11" x14ac:dyDescent="0.2">
      <c r="A30" s="194"/>
      <c r="B30" s="202"/>
      <c r="C30" s="194"/>
      <c r="D30" s="13"/>
      <c r="E30" s="13"/>
      <c r="F30" s="13"/>
      <c r="G30" s="13"/>
      <c r="H30" s="13"/>
      <c r="I30" s="13"/>
      <c r="J30" s="57"/>
      <c r="K30" s="58"/>
    </row>
    <row r="31" spans="1:11" ht="13.5" thickBot="1" x14ac:dyDescent="0.25">
      <c r="A31" s="208" t="s">
        <v>1</v>
      </c>
      <c r="B31" s="60">
        <f>SUM(B11:B30)</f>
        <v>1889906.1478044498</v>
      </c>
      <c r="C31" s="208" t="s">
        <v>142</v>
      </c>
      <c r="D31" s="14"/>
      <c r="E31" s="14"/>
      <c r="F31" s="14"/>
      <c r="G31" s="14"/>
      <c r="H31" s="14"/>
      <c r="I31" s="14"/>
      <c r="J31" s="59"/>
      <c r="K31" s="60">
        <f>K28</f>
        <v>1889906.1478044498</v>
      </c>
    </row>
    <row r="32" spans="1:11" ht="33.75" customHeight="1" x14ac:dyDescent="0.2">
      <c r="A32" s="555" t="s">
        <v>34</v>
      </c>
      <c r="B32" s="556"/>
      <c r="C32" s="556"/>
      <c r="D32" s="556"/>
      <c r="E32" s="556"/>
      <c r="F32" s="556"/>
      <c r="G32" s="556"/>
      <c r="H32" s="555" t="s">
        <v>35</v>
      </c>
      <c r="I32" s="555"/>
      <c r="J32" s="1"/>
      <c r="K32" s="3"/>
    </row>
    <row r="33" spans="1:11" ht="33.75" customHeight="1" x14ac:dyDescent="0.2">
      <c r="A33" s="555" t="s">
        <v>36</v>
      </c>
      <c r="B33" s="555"/>
      <c r="C33" s="555"/>
      <c r="D33" s="555"/>
      <c r="E33" s="555"/>
      <c r="F33" s="555"/>
      <c r="G33" s="555"/>
      <c r="H33" s="2" t="s">
        <v>37</v>
      </c>
      <c r="I33" s="2"/>
      <c r="J33" s="2"/>
      <c r="K33" s="3"/>
    </row>
    <row r="34" spans="1:11" x14ac:dyDescent="0.2">
      <c r="A34" s="1"/>
      <c r="B34" s="15"/>
      <c r="C34" s="1"/>
      <c r="D34" s="1"/>
      <c r="E34" s="1"/>
      <c r="F34" s="1"/>
      <c r="G34" s="1"/>
      <c r="H34" s="1"/>
      <c r="I34" s="1"/>
      <c r="J34" s="1"/>
      <c r="K34" s="3"/>
    </row>
  </sheetData>
  <sheetProtection password="DE15" sheet="1" objects="1" scenarios="1"/>
  <mergeCells count="5">
    <mergeCell ref="A32:G32"/>
    <mergeCell ref="H32:I32"/>
    <mergeCell ref="A33:G33"/>
    <mergeCell ref="A1:K1"/>
    <mergeCell ref="A2:K2"/>
  </mergeCells>
  <phoneticPr fontId="18" type="noConversion"/>
  <printOptions horizontalCentered="1"/>
  <pageMargins left="0.39370078740157483" right="0.39370078740157483" top="0.51" bottom="0.43307086614173229" header="0.31496062992125984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Detailed budget</vt:lpstr>
      <vt:lpstr>Summary budget</vt:lpstr>
      <vt:lpstr>'Detailed budget'!Print_Area</vt:lpstr>
    </vt:vector>
  </TitlesOfParts>
  <Company>VERDOOD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VERDOOD</dc:creator>
  <cp:lastModifiedBy>EAPN-Compta</cp:lastModifiedBy>
  <cp:lastPrinted>2012-10-19T07:43:19Z</cp:lastPrinted>
  <dcterms:created xsi:type="dcterms:W3CDTF">1997-08-28T18:15:46Z</dcterms:created>
  <dcterms:modified xsi:type="dcterms:W3CDTF">2014-06-05T12:46:38Z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