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EAPN\8. Statutory\Bodies\Executive Committee\AGENDA &amp; DOCS\2014\November14\"/>
    </mc:Choice>
  </mc:AlternateContent>
  <bookViews>
    <workbookView xWindow="480" yWindow="45" windowWidth="15195" windowHeight="11505"/>
  </bookViews>
  <sheets>
    <sheet name="Overview" sheetId="1" r:id="rId1"/>
    <sheet name="Staff" sheetId="4" r:id="rId2"/>
    <sheet name="Meetings" sheetId="3" r:id="rId3"/>
    <sheet name="Experts" sheetId="5" r:id="rId4"/>
    <sheet name="Information" sheetId="7" r:id="rId5"/>
    <sheet name="Administration" sheetId="8" r:id="rId6"/>
    <sheet name="Co-financing" sheetId="10" r:id="rId7"/>
    <sheet name="List Events" sheetId="9" r:id="rId8"/>
  </sheets>
  <definedNames>
    <definedName name="_xlnm.Print_Area" localSheetId="7">'List Events'!$A$1:$D$29</definedName>
    <definedName name="_xlnm.Print_Area" localSheetId="1">Staff!$A$1:$D$32</definedName>
  </definedNames>
  <calcPr calcId="152511" calcMode="manual"/>
</workbook>
</file>

<file path=xl/calcChain.xml><?xml version="1.0" encoding="utf-8"?>
<calcChain xmlns="http://schemas.openxmlformats.org/spreadsheetml/2006/main">
  <c r="B19" i="10" l="1"/>
  <c r="C19" i="10" l="1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C92" i="3"/>
  <c r="C91" i="3"/>
  <c r="C89" i="3"/>
  <c r="D19" i="10" l="1"/>
  <c r="C188" i="3"/>
  <c r="C187" i="3"/>
  <c r="D27" i="3"/>
  <c r="C23" i="8"/>
  <c r="C32" i="8"/>
  <c r="C31" i="8"/>
  <c r="C30" i="8"/>
  <c r="C29" i="8"/>
  <c r="C28" i="8"/>
  <c r="C27" i="8"/>
  <c r="C26" i="8"/>
  <c r="C25" i="8"/>
  <c r="C4" i="7"/>
  <c r="C28" i="5"/>
  <c r="C27" i="5"/>
  <c r="C26" i="5"/>
  <c r="C24" i="5"/>
  <c r="C25" i="4" l="1"/>
  <c r="K26" i="1"/>
  <c r="D32" i="8" l="1"/>
  <c r="D23" i="8"/>
  <c r="D17" i="8"/>
  <c r="D18" i="8" s="1"/>
  <c r="D11" i="8"/>
  <c r="D31" i="8"/>
  <c r="D30" i="8"/>
  <c r="D29" i="8"/>
  <c r="D28" i="8"/>
  <c r="D27" i="8"/>
  <c r="D26" i="8"/>
  <c r="D25" i="8"/>
  <c r="D24" i="8"/>
  <c r="D10" i="8"/>
  <c r="D9" i="8"/>
  <c r="D8" i="8"/>
  <c r="D7" i="8"/>
  <c r="D6" i="8"/>
  <c r="D5" i="8"/>
  <c r="D4" i="8"/>
  <c r="D8" i="7"/>
  <c r="D7" i="7"/>
  <c r="D6" i="7"/>
  <c r="D5" i="7"/>
  <c r="D4" i="7"/>
  <c r="K16" i="1" s="1"/>
  <c r="D28" i="5"/>
  <c r="K18" i="1" s="1"/>
  <c r="D25" i="5"/>
  <c r="D26" i="5"/>
  <c r="D27" i="5"/>
  <c r="D24" i="5"/>
  <c r="D23" i="5"/>
  <c r="D17" i="5"/>
  <c r="D13" i="5"/>
  <c r="K17" i="1" s="1"/>
  <c r="D6" i="5"/>
  <c r="D7" i="5"/>
  <c r="K19" i="1" s="1"/>
  <c r="D8" i="5"/>
  <c r="D9" i="5"/>
  <c r="D5" i="5"/>
  <c r="D4" i="5"/>
  <c r="D18" i="5"/>
  <c r="D12" i="8" l="1"/>
  <c r="K23" i="1"/>
  <c r="K21" i="1"/>
  <c r="D10" i="5"/>
  <c r="D14" i="5"/>
  <c r="D33" i="8"/>
  <c r="K27" i="1" s="1"/>
  <c r="D9" i="7"/>
  <c r="D11" i="7" s="1"/>
  <c r="D29" i="5"/>
  <c r="D199" i="3"/>
  <c r="D198" i="3"/>
  <c r="D197" i="3"/>
  <c r="D196" i="3"/>
  <c r="D190" i="3"/>
  <c r="D189" i="3"/>
  <c r="D188" i="3"/>
  <c r="D187" i="3"/>
  <c r="D180" i="3"/>
  <c r="D179" i="3"/>
  <c r="D181" i="3"/>
  <c r="D178" i="3"/>
  <c r="D170" i="3"/>
  <c r="D169" i="3"/>
  <c r="D168" i="3"/>
  <c r="D164" i="3"/>
  <c r="D163" i="3"/>
  <c r="D162" i="3"/>
  <c r="D158" i="3"/>
  <c r="D157" i="3"/>
  <c r="D156" i="3"/>
  <c r="D148" i="3"/>
  <c r="D147" i="3"/>
  <c r="D146" i="3"/>
  <c r="D142" i="3"/>
  <c r="D141" i="3"/>
  <c r="D140" i="3"/>
  <c r="D136" i="3"/>
  <c r="D135" i="3"/>
  <c r="D134" i="3"/>
  <c r="D130" i="3"/>
  <c r="D129" i="3"/>
  <c r="D128" i="3"/>
  <c r="D124" i="3"/>
  <c r="D123" i="3"/>
  <c r="D122" i="3"/>
  <c r="D117" i="3"/>
  <c r="D118" i="3"/>
  <c r="D116" i="3"/>
  <c r="D108" i="3"/>
  <c r="D107" i="3"/>
  <c r="D106" i="3"/>
  <c r="D105" i="3"/>
  <c r="D99" i="3"/>
  <c r="D98" i="3"/>
  <c r="D97" i="3"/>
  <c r="D96" i="3"/>
  <c r="D92" i="3"/>
  <c r="D91" i="3"/>
  <c r="D90" i="3"/>
  <c r="D89" i="3"/>
  <c r="D80" i="3"/>
  <c r="D79" i="3"/>
  <c r="D81" i="3"/>
  <c r="D78" i="3"/>
  <c r="D72" i="3"/>
  <c r="D71" i="3"/>
  <c r="D70" i="3"/>
  <c r="D69" i="3"/>
  <c r="D68" i="3"/>
  <c r="D67" i="3"/>
  <c r="D28" i="3"/>
  <c r="D23" i="3"/>
  <c r="D22" i="3"/>
  <c r="D59" i="3"/>
  <c r="D58" i="3"/>
  <c r="K25" i="1" s="1"/>
  <c r="D57" i="3"/>
  <c r="K20" i="1" s="1"/>
  <c r="K15" i="1" s="1"/>
  <c r="D56" i="3"/>
  <c r="D55" i="3"/>
  <c r="D54" i="3"/>
  <c r="D50" i="3"/>
  <c r="D49" i="3"/>
  <c r="D48" i="3"/>
  <c r="D47" i="3"/>
  <c r="D46" i="3"/>
  <c r="D45" i="3"/>
  <c r="D41" i="3"/>
  <c r="D40" i="3"/>
  <c r="D39" i="3"/>
  <c r="D38" i="3"/>
  <c r="D37" i="3"/>
  <c r="D36" i="3"/>
  <c r="D18" i="3"/>
  <c r="D17" i="3"/>
  <c r="D13" i="3"/>
  <c r="D12" i="3"/>
  <c r="D11" i="3"/>
  <c r="D7" i="3"/>
  <c r="D6" i="3"/>
  <c r="D28" i="4"/>
  <c r="K11" i="1" s="1"/>
  <c r="D25" i="4"/>
  <c r="K10" i="1" s="1"/>
  <c r="D21" i="4"/>
  <c r="D20" i="4"/>
  <c r="D19" i="4"/>
  <c r="D15" i="4"/>
  <c r="D14" i="4"/>
  <c r="D12" i="4"/>
  <c r="D11" i="4"/>
  <c r="D10" i="4"/>
  <c r="D9" i="4"/>
  <c r="D5" i="4"/>
  <c r="D6" i="4" s="1"/>
  <c r="K7" i="1" s="1"/>
  <c r="D31" i="5" l="1"/>
  <c r="K24" i="1"/>
  <c r="K22" i="1" s="1"/>
  <c r="K13" i="1"/>
  <c r="K14" i="1"/>
  <c r="D35" i="8"/>
  <c r="D22" i="4"/>
  <c r="K9" i="1" s="1"/>
  <c r="D16" i="4"/>
  <c r="K8" i="1" s="1"/>
  <c r="D125" i="3"/>
  <c r="D119" i="3"/>
  <c r="D131" i="3"/>
  <c r="D182" i="3"/>
  <c r="D82" i="3"/>
  <c r="D93" i="3"/>
  <c r="D100" i="3"/>
  <c r="D171" i="3"/>
  <c r="D8" i="3"/>
  <c r="D109" i="3"/>
  <c r="D149" i="3"/>
  <c r="D165" i="3"/>
  <c r="D143" i="3"/>
  <c r="D191" i="3"/>
  <c r="D159" i="3"/>
  <c r="D137" i="3"/>
  <c r="D200" i="3"/>
  <c r="D73" i="3"/>
  <c r="D60" i="3"/>
  <c r="D51" i="3"/>
  <c r="D42" i="3"/>
  <c r="D29" i="3"/>
  <c r="D24" i="3"/>
  <c r="D19" i="3"/>
  <c r="D14" i="3"/>
  <c r="B16" i="1"/>
  <c r="I27" i="1"/>
  <c r="J26" i="1"/>
  <c r="I26" i="1"/>
  <c r="J25" i="1"/>
  <c r="I25" i="1"/>
  <c r="J24" i="1"/>
  <c r="I24" i="1"/>
  <c r="J23" i="1"/>
  <c r="I23" i="1"/>
  <c r="J21" i="1"/>
  <c r="I21" i="1"/>
  <c r="J20" i="1"/>
  <c r="I20" i="1"/>
  <c r="J19" i="1"/>
  <c r="I19" i="1"/>
  <c r="J18" i="1"/>
  <c r="I18" i="1"/>
  <c r="J17" i="1"/>
  <c r="I17" i="1"/>
  <c r="J16" i="1"/>
  <c r="I16" i="1"/>
  <c r="J14" i="1"/>
  <c r="I14" i="1"/>
  <c r="J13" i="1"/>
  <c r="I13" i="1"/>
  <c r="J11" i="1"/>
  <c r="I11" i="1"/>
  <c r="J10" i="1"/>
  <c r="I10" i="1"/>
  <c r="B35" i="8"/>
  <c r="C33" i="8"/>
  <c r="J27" i="1" s="1"/>
  <c r="B33" i="8"/>
  <c r="C18" i="8"/>
  <c r="B18" i="8"/>
  <c r="C12" i="8"/>
  <c r="B12" i="8"/>
  <c r="C9" i="7"/>
  <c r="C11" i="7" s="1"/>
  <c r="B9" i="7"/>
  <c r="B11" i="7" s="1"/>
  <c r="B31" i="5"/>
  <c r="C29" i="5"/>
  <c r="B29" i="5"/>
  <c r="C18" i="5"/>
  <c r="B18" i="5"/>
  <c r="C14" i="5"/>
  <c r="B14" i="5"/>
  <c r="C10" i="5"/>
  <c r="B10" i="5"/>
  <c r="C200" i="3"/>
  <c r="B200" i="3"/>
  <c r="C191" i="3"/>
  <c r="B191" i="3"/>
  <c r="C182" i="3"/>
  <c r="B182" i="3"/>
  <c r="C171" i="3"/>
  <c r="B171" i="3"/>
  <c r="C165" i="3"/>
  <c r="B165" i="3"/>
  <c r="C159" i="3"/>
  <c r="B159" i="3"/>
  <c r="C149" i="3"/>
  <c r="B149" i="3"/>
  <c r="C143" i="3"/>
  <c r="B143" i="3"/>
  <c r="C137" i="3"/>
  <c r="B137" i="3"/>
  <c r="C131" i="3"/>
  <c r="B131" i="3"/>
  <c r="C125" i="3"/>
  <c r="B125" i="3"/>
  <c r="C119" i="3"/>
  <c r="B119" i="3"/>
  <c r="C109" i="3"/>
  <c r="B109" i="3"/>
  <c r="C100" i="3"/>
  <c r="B100" i="3"/>
  <c r="C93" i="3"/>
  <c r="B93" i="3"/>
  <c r="C82" i="3"/>
  <c r="B82" i="3"/>
  <c r="C73" i="3"/>
  <c r="B73" i="3"/>
  <c r="C60" i="3"/>
  <c r="B60" i="3"/>
  <c r="C51" i="3"/>
  <c r="B51" i="3"/>
  <c r="C42" i="3"/>
  <c r="B42" i="3"/>
  <c r="B14" i="3"/>
  <c r="C14" i="3"/>
  <c r="C29" i="3"/>
  <c r="B29" i="3"/>
  <c r="C24" i="3"/>
  <c r="B24" i="3"/>
  <c r="C19" i="3"/>
  <c r="B19" i="3"/>
  <c r="C8" i="3"/>
  <c r="B8" i="3"/>
  <c r="C31" i="5" l="1"/>
  <c r="K12" i="1"/>
  <c r="C35" i="8"/>
  <c r="K6" i="1"/>
  <c r="D30" i="4"/>
  <c r="C204" i="3"/>
  <c r="D204" i="3"/>
  <c r="B204" i="3"/>
  <c r="C22" i="4"/>
  <c r="J9" i="1" s="1"/>
  <c r="B22" i="4"/>
  <c r="I9" i="1" s="1"/>
  <c r="C16" i="4"/>
  <c r="J8" i="1" s="1"/>
  <c r="B16" i="4"/>
  <c r="I8" i="1" s="1"/>
  <c r="C6" i="4"/>
  <c r="J7" i="1" s="1"/>
  <c r="B6" i="4"/>
  <c r="I7" i="1" s="1"/>
  <c r="K28" i="1" l="1"/>
  <c r="K31" i="1" s="1"/>
  <c r="C30" i="4"/>
  <c r="B30" i="4"/>
  <c r="I22" i="1"/>
  <c r="J12" i="1"/>
  <c r="I6" i="1"/>
  <c r="J6" i="1"/>
  <c r="I15" i="1"/>
  <c r="I12" i="1"/>
  <c r="J15" i="1" l="1"/>
  <c r="J22" i="1"/>
  <c r="I28" i="1"/>
  <c r="I31" i="1" l="1"/>
  <c r="B27" i="1"/>
  <c r="B11" i="1"/>
  <c r="B31" i="1" s="1"/>
  <c r="J28" i="1"/>
  <c r="J31" i="1" s="1"/>
</calcChain>
</file>

<file path=xl/sharedStrings.xml><?xml version="1.0" encoding="utf-8"?>
<sst xmlns="http://schemas.openxmlformats.org/spreadsheetml/2006/main" count="499" uniqueCount="213">
  <si>
    <t>Name</t>
  </si>
  <si>
    <t>Management</t>
  </si>
  <si>
    <t>Total cost Management</t>
  </si>
  <si>
    <t>Administration</t>
  </si>
  <si>
    <t>Secretarial costs</t>
  </si>
  <si>
    <t xml:space="preserve">Accountant </t>
  </si>
  <si>
    <t>Other staff</t>
  </si>
  <si>
    <t>TOTAL STAFF COST</t>
  </si>
  <si>
    <t>Type of Event</t>
  </si>
  <si>
    <t>Location</t>
  </si>
  <si>
    <t>Provisional dates</t>
  </si>
  <si>
    <t>Bureau</t>
  </si>
  <si>
    <t>Executive Committee</t>
  </si>
  <si>
    <t>General Assembly</t>
  </si>
  <si>
    <t>PPOV</t>
  </si>
  <si>
    <t>Decided by National Network</t>
  </si>
  <si>
    <t>Missions Staff</t>
  </si>
  <si>
    <t>REP</t>
  </si>
  <si>
    <t>All over</t>
  </si>
  <si>
    <t>Enlargement travels</t>
  </si>
  <si>
    <t>Mailings</t>
  </si>
  <si>
    <t>Hire of interpreting booths</t>
  </si>
  <si>
    <t>Photocopies</t>
  </si>
  <si>
    <t>Electricity</t>
  </si>
  <si>
    <t>Cleaning</t>
  </si>
  <si>
    <t>Postage</t>
  </si>
  <si>
    <t>Insurances</t>
  </si>
  <si>
    <t>Hire of rooms</t>
  </si>
  <si>
    <t>Audits</t>
  </si>
  <si>
    <t>TOTAL INCOME</t>
  </si>
  <si>
    <t>INCOME</t>
  </si>
  <si>
    <t>ELIGIBLE COSTS</t>
  </si>
  <si>
    <t>Heading 1 Staff =</t>
  </si>
  <si>
    <t xml:space="preserve">Administration </t>
  </si>
  <si>
    <t>BENEFICIARY's</t>
  </si>
  <si>
    <t xml:space="preserve">CONTRIBUTION </t>
  </si>
  <si>
    <t>Accounting</t>
  </si>
  <si>
    <t>IN CASH =</t>
  </si>
  <si>
    <t>Heading 2 Travel</t>
  </si>
  <si>
    <t>Travel</t>
  </si>
  <si>
    <t xml:space="preserve">REVENUE </t>
  </si>
  <si>
    <t>Accomodation and subsistence cost</t>
  </si>
  <si>
    <t xml:space="preserve">GENERATED </t>
  </si>
  <si>
    <t>Heading 3 Services =</t>
  </si>
  <si>
    <t xml:space="preserve">BY THE ACTION = 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</si>
  <si>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</si>
  <si>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</si>
  <si>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</si>
  <si>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</si>
  <si>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</si>
  <si>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</si>
  <si>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</si>
  <si>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</si>
  <si>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COMMISSION</t>
  </si>
  <si>
    <t>GRANT (S) =</t>
  </si>
  <si>
    <t>Other administrative costs</t>
  </si>
  <si>
    <t>Brussels</t>
  </si>
  <si>
    <t>Total</t>
  </si>
  <si>
    <t>Actual</t>
  </si>
  <si>
    <t>ENLARGEMENT</t>
  </si>
  <si>
    <t>Budgeted</t>
  </si>
  <si>
    <t>Cathy Lespiaucq - PME Conseils (8 days)</t>
  </si>
  <si>
    <t>Stagiaire (15 days)</t>
  </si>
  <si>
    <t>Total cost Administration</t>
  </si>
  <si>
    <t>Total Secretarial costs</t>
  </si>
  <si>
    <t>SEM 1</t>
  </si>
  <si>
    <t>SEM 2</t>
  </si>
  <si>
    <t>Europe Inclusion Strategy Group</t>
  </si>
  <si>
    <t>Conference</t>
  </si>
  <si>
    <t>CONF</t>
  </si>
  <si>
    <t>SEM 3</t>
  </si>
  <si>
    <t>GA</t>
  </si>
  <si>
    <t>PPOV 1</t>
  </si>
  <si>
    <t>CB 1</t>
  </si>
  <si>
    <t>Capacity Building</t>
  </si>
  <si>
    <t>May</t>
  </si>
  <si>
    <t>March</t>
  </si>
  <si>
    <t>June</t>
  </si>
  <si>
    <t>October</t>
  </si>
  <si>
    <t>Task Force 6</t>
  </si>
  <si>
    <t>December</t>
  </si>
  <si>
    <t>January</t>
  </si>
  <si>
    <t>April</t>
  </si>
  <si>
    <t>DRAFT Budget for the period 01/01/2014 - 31/12/2014</t>
  </si>
  <si>
    <t>14-15</t>
  </si>
  <si>
    <t>Warsaw, Poland</t>
  </si>
  <si>
    <t>Tallinn, Estonia</t>
  </si>
  <si>
    <t>Sevilla, Spain</t>
  </si>
  <si>
    <t>Prague, Czech Republic</t>
  </si>
  <si>
    <t>26-28</t>
  </si>
  <si>
    <t>Alliance and lobbying seminars</t>
  </si>
  <si>
    <t>Developing participation of PEP in EAPN</t>
  </si>
  <si>
    <t>31</t>
  </si>
  <si>
    <t>NRP/CSR Reports EAPN</t>
  </si>
  <si>
    <t>3-4</t>
  </si>
  <si>
    <t>February</t>
  </si>
  <si>
    <t>November</t>
  </si>
  <si>
    <t>STAFF</t>
  </si>
  <si>
    <t>Barbara Helfferich (225 days)</t>
  </si>
  <si>
    <t>Philippe Lemmens (180 days)</t>
  </si>
  <si>
    <t>Nellie Epinat (180 days)</t>
  </si>
  <si>
    <t>Sian Jones (135 days)</t>
  </si>
  <si>
    <t>Sigrid Dahmen (131 days)</t>
  </si>
  <si>
    <t>Coralie Flemal (45 days)</t>
  </si>
  <si>
    <t>LIST OF EVENTS</t>
  </si>
  <si>
    <t>BUREAU</t>
  </si>
  <si>
    <t>Bureau 1</t>
  </si>
  <si>
    <t>Subsistence</t>
  </si>
  <si>
    <t>Catering</t>
  </si>
  <si>
    <t>Totals</t>
  </si>
  <si>
    <t>Bureau 2</t>
  </si>
  <si>
    <t>Bureau 3</t>
  </si>
  <si>
    <t>Bureau 4</t>
  </si>
  <si>
    <t>Bureau 5</t>
  </si>
  <si>
    <t>Hire rooms</t>
  </si>
  <si>
    <t>EXECUTIVE COMMITTEE</t>
  </si>
  <si>
    <t>Exco 1</t>
  </si>
  <si>
    <t>Interpretation Equipment</t>
  </si>
  <si>
    <t>GENERAL ASSEMBLY</t>
  </si>
  <si>
    <t>ENL</t>
  </si>
  <si>
    <t>EUROPE INCLUSION STRATEGY GROUP</t>
  </si>
  <si>
    <t>EUIS 1</t>
  </si>
  <si>
    <t>EUIS 2</t>
  </si>
  <si>
    <t>CONFERENCE</t>
  </si>
  <si>
    <t>TASK FORCES</t>
  </si>
  <si>
    <t>TF 1</t>
  </si>
  <si>
    <t>TF 2</t>
  </si>
  <si>
    <t>TF 3</t>
  </si>
  <si>
    <t>TF 4</t>
  </si>
  <si>
    <t>TF 5</t>
  </si>
  <si>
    <t>TF 6</t>
  </si>
  <si>
    <t>SEMINARS</t>
  </si>
  <si>
    <t>CAPACITY BUILDING</t>
  </si>
  <si>
    <t>REPRESENTATION TRAVELS</t>
  </si>
  <si>
    <t>COORDINATION PEOPLE EXPERIENCING POVERTY</t>
  </si>
  <si>
    <t>TOTAL MEETINGS COST</t>
  </si>
  <si>
    <t>CONTRACTS WITH NATIONAL NETWORKS</t>
  </si>
  <si>
    <t>Translations EAPN</t>
  </si>
  <si>
    <t>Translations</t>
  </si>
  <si>
    <t>EU 2020</t>
  </si>
  <si>
    <t>Reproduction/publication</t>
  </si>
  <si>
    <t>EXTERNAL EXPERTS</t>
  </si>
  <si>
    <t>Expertise members</t>
  </si>
  <si>
    <t>Consultancy TF/CB/EXCO</t>
  </si>
  <si>
    <t>Campaigns and promotional material</t>
  </si>
  <si>
    <t>Staff Development Days</t>
  </si>
  <si>
    <t>Staff Development of Personal Skills</t>
  </si>
  <si>
    <t>Coordinators to support the PEP and linking to EU Meetings</t>
  </si>
  <si>
    <t>Evaluation</t>
  </si>
  <si>
    <t>TOTAL EXPERTS COST</t>
  </si>
  <si>
    <t>INFORMATION AND DISSEMINATION</t>
  </si>
  <si>
    <t>Folders/Posters/Campaign material</t>
  </si>
  <si>
    <t>Website/Social Media</t>
  </si>
  <si>
    <t>Subscriptions</t>
  </si>
  <si>
    <t>EQUIPMENT COST/DEPRECIATION</t>
  </si>
  <si>
    <t>Rent Photocopier/Printer</t>
  </si>
  <si>
    <t>Rent Payment System</t>
  </si>
  <si>
    <t>Update Accounting System</t>
  </si>
  <si>
    <t>Purchase Laptops</t>
  </si>
  <si>
    <t>Purchase Desktops</t>
  </si>
  <si>
    <t>Purchase Software</t>
  </si>
  <si>
    <t>Purchase Phone</t>
  </si>
  <si>
    <t>Purchase New Licences</t>
  </si>
  <si>
    <t>AUDITS</t>
  </si>
  <si>
    <t>External Audits</t>
  </si>
  <si>
    <t>GENERAL OFFICE COSTS</t>
  </si>
  <si>
    <t>Rent Office + charges</t>
  </si>
  <si>
    <t>Technical Support</t>
  </si>
  <si>
    <t>Telephone and informatics</t>
  </si>
  <si>
    <t>Office Supplies</t>
  </si>
  <si>
    <t>Bank Charges</t>
  </si>
  <si>
    <t>Result</t>
  </si>
  <si>
    <t>MEETINGS</t>
  </si>
  <si>
    <t xml:space="preserve">NOTES: </t>
  </si>
  <si>
    <t>Exco 2 (SEE GA)</t>
  </si>
  <si>
    <t>Exco 3</t>
  </si>
  <si>
    <t>16-17</t>
  </si>
  <si>
    <t>24</t>
  </si>
  <si>
    <t>Task Force 1 Migration</t>
  </si>
  <si>
    <t>Task Force 2 Decent Work</t>
  </si>
  <si>
    <t>28</t>
  </si>
  <si>
    <t>27-28</t>
  </si>
  <si>
    <t>Task Force 3 Training and Capacity Building</t>
  </si>
  <si>
    <t>Task Force 4 Stakeholder Engagement</t>
  </si>
  <si>
    <t>Task Force 5 Decent Work</t>
  </si>
  <si>
    <t>8</t>
  </si>
  <si>
    <t>15</t>
  </si>
  <si>
    <t>13</t>
  </si>
  <si>
    <t>3</t>
  </si>
  <si>
    <t>2-3</t>
  </si>
  <si>
    <t>6-7</t>
  </si>
  <si>
    <t>July</t>
  </si>
  <si>
    <t>1-2</t>
  </si>
  <si>
    <t>TOTAL COST</t>
  </si>
  <si>
    <t>TOTAL ELIGIBLE COSTS</t>
  </si>
  <si>
    <t>Fintan Farrell (144 days)</t>
  </si>
  <si>
    <t>Amana De Sousa Ferro (90 days)</t>
  </si>
  <si>
    <t>Vincent Caron (27 days)</t>
  </si>
  <si>
    <t>Rebecca Lee (135 days)</t>
  </si>
  <si>
    <t>Tatiana Basarab (170 days)</t>
  </si>
  <si>
    <t>Members contribution</t>
  </si>
  <si>
    <t>Sponsership Prize</t>
  </si>
  <si>
    <t>Alliance building</t>
  </si>
  <si>
    <t>Europe Inclusion Strategy</t>
  </si>
  <si>
    <t>Contracts Networks</t>
  </si>
  <si>
    <t xml:space="preserve">Representation costs </t>
  </si>
  <si>
    <t>Co-funding travels</t>
  </si>
  <si>
    <t>Donations</t>
  </si>
  <si>
    <t xml:space="preserve">Contributions </t>
  </si>
  <si>
    <t>In cash</t>
  </si>
  <si>
    <t>CO-FINANCING</t>
  </si>
  <si>
    <t>EXCO DOC N 3.1</t>
  </si>
  <si>
    <t>SUMMARY PAGE OF THE PROVISIONAL BUDGET IN EURO EXCO DOC N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</si>
</sst>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ADF1F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/>
    <xf numFmtId="2" fontId="3" fillId="0" borderId="1" xfId="0" applyNumberFormat="1" applyFont="1" applyBorder="1"/>
    <xf numFmtId="0" fontId="3" fillId="0" borderId="1" xfId="0" applyFont="1" applyBorder="1"/>
    <xf numFmtId="4" fontId="3" fillId="0" borderId="0" xfId="0" applyNumberFormat="1" applyFont="1"/>
    <xf numFmtId="2" fontId="3" fillId="0" borderId="3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4" fontId="3" fillId="0" borderId="3" xfId="0" applyNumberFormat="1" applyFont="1" applyBorder="1"/>
    <xf numFmtId="0" fontId="3" fillId="0" borderId="5" xfId="0" applyFont="1" applyBorder="1"/>
    <xf numFmtId="2" fontId="3" fillId="0" borderId="6" xfId="0" applyNumberFormat="1" applyFont="1" applyBorder="1" applyProtection="1"/>
    <xf numFmtId="0" fontId="3" fillId="2" borderId="4" xfId="0" applyFont="1" applyFill="1" applyBorder="1"/>
    <xf numFmtId="164" fontId="3" fillId="0" borderId="7" xfId="1" applyFont="1" applyBorder="1" applyProtection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3" xfId="0" applyFont="1" applyBorder="1"/>
    <xf numFmtId="164" fontId="4" fillId="0" borderId="7" xfId="1" applyFont="1" applyBorder="1" applyProtection="1"/>
    <xf numFmtId="164" fontId="4" fillId="0" borderId="7" xfId="1" applyFont="1" applyBorder="1" applyAlignment="1" applyProtection="1">
      <alignment horizontal="right"/>
    </xf>
    <xf numFmtId="0" fontId="0" fillId="0" borderId="5" xfId="0" applyBorder="1"/>
    <xf numFmtId="0" fontId="4" fillId="2" borderId="19" xfId="0" applyFont="1" applyFill="1" applyBorder="1"/>
    <xf numFmtId="164" fontId="3" fillId="2" borderId="15" xfId="1" applyFont="1" applyFill="1" applyBorder="1" applyProtection="1"/>
    <xf numFmtId="0" fontId="4" fillId="2" borderId="20" xfId="0" applyFont="1" applyFill="1" applyBorder="1"/>
    <xf numFmtId="0" fontId="4" fillId="2" borderId="20" xfId="0" applyFont="1" applyFill="1" applyBorder="1" applyProtection="1"/>
    <xf numFmtId="0" fontId="4" fillId="2" borderId="5" xfId="0" applyFont="1" applyFill="1" applyBorder="1"/>
    <xf numFmtId="164" fontId="3" fillId="2" borderId="16" xfId="1" applyFont="1" applyFill="1" applyBorder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1" xfId="0" applyFont="1" applyFill="1" applyBorder="1"/>
    <xf numFmtId="0" fontId="4" fillId="0" borderId="0" xfId="0" applyFont="1"/>
    <xf numFmtId="2" fontId="3" fillId="0" borderId="0" xfId="0" applyNumberFormat="1" applyFont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 applyBorder="1" applyAlignment="1">
      <alignment wrapText="1"/>
    </xf>
    <xf numFmtId="0" fontId="0" fillId="0" borderId="0" xfId="0" applyFill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9" fillId="0" borderId="0" xfId="0" applyFont="1" applyFill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11" xfId="0" applyFont="1" applyFill="1" applyBorder="1" applyAlignment="1" applyProtection="1">
      <alignment vertical="center" wrapText="1"/>
      <protection locked="0"/>
    </xf>
    <xf numFmtId="0" fontId="9" fillId="0" borderId="24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Protection="1">
      <protection locked="0"/>
    </xf>
    <xf numFmtId="0" fontId="7" fillId="0" borderId="0" xfId="0" applyFont="1" applyFill="1" applyBorder="1" applyAlignment="1">
      <alignment horizontal="center" wrapText="1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9" fillId="0" borderId="0" xfId="0" applyFont="1" applyFill="1" applyBorder="1" applyAlignment="1" applyProtection="1"/>
    <xf numFmtId="4" fontId="4" fillId="2" borderId="29" xfId="0" applyNumberFormat="1" applyFont="1" applyFill="1" applyBorder="1" applyProtection="1"/>
    <xf numFmtId="4" fontId="4" fillId="2" borderId="30" xfId="0" applyNumberFormat="1" applyFont="1" applyFill="1" applyBorder="1" applyProtection="1"/>
    <xf numFmtId="0" fontId="11" fillId="0" borderId="0" xfId="0" applyFont="1" applyAlignment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protection locked="0"/>
    </xf>
    <xf numFmtId="4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4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protection locked="0"/>
    </xf>
    <xf numFmtId="4" fontId="10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49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vertical="center" wrapText="1"/>
    </xf>
    <xf numFmtId="0" fontId="10" fillId="0" borderId="31" xfId="0" applyFont="1" applyFill="1" applyBorder="1" applyAlignment="1" applyProtection="1">
      <alignment wrapText="1"/>
      <protection locked="0"/>
    </xf>
    <xf numFmtId="0" fontId="9" fillId="0" borderId="31" xfId="0" applyFont="1" applyFill="1" applyBorder="1" applyAlignment="1" applyProtection="1"/>
    <xf numFmtId="0" fontId="9" fillId="0" borderId="35" xfId="0" applyFont="1" applyFill="1" applyBorder="1" applyAlignment="1" applyProtection="1">
      <protection locked="0"/>
    </xf>
    <xf numFmtId="0" fontId="10" fillId="0" borderId="23" xfId="0" applyFont="1" applyFill="1" applyBorder="1" applyAlignment="1" applyProtection="1">
      <alignment wrapText="1"/>
      <protection locked="0"/>
    </xf>
    <xf numFmtId="0" fontId="9" fillId="0" borderId="31" xfId="0" applyFont="1" applyFill="1" applyBorder="1" applyAlignment="1" applyProtection="1">
      <protection locked="0"/>
    </xf>
    <xf numFmtId="0" fontId="10" fillId="0" borderId="27" xfId="0" applyFont="1" applyFill="1" applyBorder="1" applyAlignment="1" applyProtection="1">
      <alignment wrapText="1"/>
      <protection locked="0"/>
    </xf>
    <xf numFmtId="0" fontId="10" fillId="0" borderId="38" xfId="0" applyFont="1" applyFill="1" applyBorder="1" applyAlignment="1" applyProtection="1">
      <protection locked="0"/>
    </xf>
    <xf numFmtId="0" fontId="9" fillId="0" borderId="37" xfId="0" applyFont="1" applyFill="1" applyBorder="1" applyAlignment="1" applyProtection="1"/>
    <xf numFmtId="0" fontId="9" fillId="0" borderId="37" xfId="0" applyFont="1" applyFill="1" applyBorder="1" applyAlignment="1" applyProtection="1">
      <protection locked="0"/>
    </xf>
    <xf numFmtId="0" fontId="10" fillId="0" borderId="31" xfId="0" applyFont="1" applyFill="1" applyBorder="1" applyAlignment="1" applyProtection="1">
      <alignment vertical="center" wrapText="1"/>
      <protection locked="0"/>
    </xf>
    <xf numFmtId="0" fontId="9" fillId="0" borderId="3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>
      <alignment vertical="center" wrapText="1"/>
    </xf>
    <xf numFmtId="0" fontId="0" fillId="0" borderId="4" xfId="0" applyBorder="1"/>
    <xf numFmtId="0" fontId="0" fillId="0" borderId="3" xfId="0" applyBorder="1"/>
    <xf numFmtId="0" fontId="10" fillId="0" borderId="2" xfId="0" applyFont="1" applyBorder="1"/>
    <xf numFmtId="0" fontId="9" fillId="0" borderId="5" xfId="0" applyFont="1" applyFill="1" applyBorder="1" applyAlignment="1" applyProtection="1">
      <protection locked="0"/>
    </xf>
    <xf numFmtId="4" fontId="9" fillId="0" borderId="30" xfId="0" applyNumberFormat="1" applyFont="1" applyFill="1" applyBorder="1" applyAlignment="1" applyProtection="1"/>
    <xf numFmtId="4" fontId="9" fillId="0" borderId="30" xfId="0" applyNumberFormat="1" applyFont="1" applyFill="1" applyBorder="1" applyAlignment="1" applyProtection="1">
      <protection locked="0"/>
    </xf>
    <xf numFmtId="0" fontId="10" fillId="0" borderId="39" xfId="0" applyFont="1" applyFill="1" applyBorder="1" applyAlignment="1" applyProtection="1">
      <alignment horizontal="left" wrapText="1"/>
      <protection locked="0"/>
    </xf>
    <xf numFmtId="4" fontId="10" fillId="0" borderId="31" xfId="0" applyNumberFormat="1" applyFont="1" applyFill="1" applyBorder="1" applyAlignment="1" applyProtection="1"/>
    <xf numFmtId="4" fontId="10" fillId="0" borderId="35" xfId="0" applyNumberFormat="1" applyFont="1" applyFill="1" applyBorder="1" applyAlignment="1" applyProtection="1"/>
    <xf numFmtId="4" fontId="10" fillId="0" borderId="30" xfId="0" applyNumberFormat="1" applyFont="1" applyFill="1" applyBorder="1" applyAlignment="1" applyProtection="1"/>
    <xf numFmtId="4" fontId="10" fillId="0" borderId="16" xfId="0" applyNumberFormat="1" applyFont="1" applyFill="1" applyBorder="1" applyAlignment="1" applyProtection="1"/>
    <xf numFmtId="0" fontId="9" fillId="0" borderId="27" xfId="0" applyFont="1" applyFill="1" applyBorder="1" applyAlignment="1" applyProtection="1">
      <alignment vertical="center" wrapText="1"/>
      <protection locked="0"/>
    </xf>
    <xf numFmtId="4" fontId="9" fillId="0" borderId="31" xfId="0" applyNumberFormat="1" applyFont="1" applyFill="1" applyBorder="1" applyAlignment="1">
      <alignment vertical="center" wrapText="1"/>
    </xf>
    <xf numFmtId="4" fontId="9" fillId="0" borderId="35" xfId="0" applyNumberFormat="1" applyFont="1" applyFill="1" applyBorder="1" applyAlignment="1" applyProtection="1">
      <protection locked="0"/>
    </xf>
    <xf numFmtId="4" fontId="9" fillId="0" borderId="31" xfId="0" applyNumberFormat="1" applyFont="1" applyFill="1" applyBorder="1" applyAlignment="1" applyProtection="1">
      <protection locked="0"/>
    </xf>
    <xf numFmtId="4" fontId="9" fillId="0" borderId="37" xfId="0" applyNumberFormat="1" applyFont="1" applyFill="1" applyBorder="1" applyAlignment="1">
      <alignment vertical="center" wrapText="1"/>
    </xf>
    <xf numFmtId="4" fontId="9" fillId="0" borderId="34" xfId="0" applyNumberFormat="1" applyFont="1" applyFill="1" applyBorder="1" applyAlignment="1" applyProtection="1">
      <protection locked="0"/>
    </xf>
    <xf numFmtId="4" fontId="10" fillId="0" borderId="37" xfId="0" applyNumberFormat="1" applyFont="1" applyFill="1" applyBorder="1" applyAlignment="1" applyProtection="1"/>
    <xf numFmtId="4" fontId="10" fillId="0" borderId="34" xfId="0" applyNumberFormat="1" applyFont="1" applyFill="1" applyBorder="1" applyAlignment="1" applyProtection="1"/>
    <xf numFmtId="0" fontId="10" fillId="0" borderId="5" xfId="0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4" fontId="9" fillId="0" borderId="33" xfId="0" applyNumberFormat="1" applyFont="1" applyFill="1" applyBorder="1" applyAlignment="1" applyProtection="1"/>
    <xf numFmtId="0" fontId="9" fillId="0" borderId="31" xfId="0" applyFont="1" applyFill="1" applyBorder="1" applyAlignment="1" applyProtection="1">
      <alignment wrapText="1"/>
      <protection locked="0"/>
    </xf>
    <xf numFmtId="4" fontId="9" fillId="0" borderId="36" xfId="0" applyNumberFormat="1" applyFont="1" applyFill="1" applyBorder="1" applyAlignment="1" applyProtection="1">
      <protection locked="0"/>
    </xf>
    <xf numFmtId="4" fontId="10" fillId="0" borderId="36" xfId="0" applyNumberFormat="1" applyFont="1" applyFill="1" applyBorder="1" applyAlignment="1" applyProtection="1"/>
    <xf numFmtId="0" fontId="10" fillId="0" borderId="40" xfId="0" applyFont="1" applyFill="1" applyBorder="1" applyAlignment="1" applyProtection="1">
      <alignment wrapText="1"/>
      <protection locked="0"/>
    </xf>
    <xf numFmtId="4" fontId="10" fillId="0" borderId="33" xfId="0" applyNumberFormat="1" applyFont="1" applyFill="1" applyBorder="1" applyAlignment="1" applyProtection="1"/>
    <xf numFmtId="4" fontId="10" fillId="0" borderId="31" xfId="0" applyNumberFormat="1" applyFont="1" applyFill="1" applyBorder="1" applyAlignment="1" applyProtection="1">
      <alignment vertical="center"/>
    </xf>
    <xf numFmtId="4" fontId="10" fillId="0" borderId="35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protection locked="0"/>
    </xf>
    <xf numFmtId="4" fontId="5" fillId="0" borderId="22" xfId="0" applyNumberFormat="1" applyFont="1" applyFill="1" applyBorder="1" applyAlignment="1" applyProtection="1"/>
    <xf numFmtId="0" fontId="5" fillId="0" borderId="2" xfId="0" applyFont="1" applyFill="1" applyBorder="1" applyAlignment="1" applyProtection="1">
      <alignment vertical="center" wrapText="1"/>
      <protection locked="0"/>
    </xf>
    <xf numFmtId="0" fontId="10" fillId="0" borderId="2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5" fillId="0" borderId="42" xfId="0" applyFont="1" applyFill="1" applyBorder="1" applyAlignment="1" applyProtection="1">
      <alignment vertical="center" wrapText="1"/>
      <protection locked="0"/>
    </xf>
    <xf numFmtId="4" fontId="9" fillId="0" borderId="32" xfId="0" applyNumberFormat="1" applyFont="1" applyFill="1" applyBorder="1" applyAlignment="1">
      <alignment vertical="center" wrapText="1"/>
    </xf>
    <xf numFmtId="4" fontId="9" fillId="0" borderId="41" xfId="0" applyNumberFormat="1" applyFont="1" applyFill="1" applyBorder="1" applyAlignment="1">
      <alignment vertical="center" wrapText="1"/>
    </xf>
    <xf numFmtId="0" fontId="5" fillId="0" borderId="27" xfId="0" applyFont="1" applyFill="1" applyBorder="1" applyAlignment="1" applyProtection="1">
      <alignment vertical="center" wrapText="1"/>
      <protection locked="0"/>
    </xf>
    <xf numFmtId="4" fontId="9" fillId="0" borderId="35" xfId="0" applyNumberFormat="1" applyFont="1" applyFill="1" applyBorder="1" applyAlignment="1">
      <alignment vertical="center" wrapText="1"/>
    </xf>
    <xf numFmtId="4" fontId="10" fillId="0" borderId="22" xfId="0" applyNumberFormat="1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4" fontId="9" fillId="0" borderId="30" xfId="0" applyNumberFormat="1" applyFont="1" applyFill="1" applyBorder="1" applyAlignment="1">
      <alignment vertical="center" wrapText="1"/>
    </xf>
    <xf numFmtId="4" fontId="9" fillId="0" borderId="16" xfId="0" applyNumberFormat="1" applyFont="1" applyFill="1" applyBorder="1" applyAlignment="1">
      <alignment vertical="center" wrapText="1"/>
    </xf>
    <xf numFmtId="4" fontId="9" fillId="0" borderId="43" xfId="0" applyNumberFormat="1" applyFont="1" applyFill="1" applyBorder="1" applyAlignment="1">
      <alignment vertical="center" wrapText="1"/>
    </xf>
    <xf numFmtId="0" fontId="2" fillId="0" borderId="4" xfId="0" applyFont="1" applyBorder="1"/>
    <xf numFmtId="0" fontId="2" fillId="0" borderId="4" xfId="0" applyFont="1" applyFill="1" applyBorder="1"/>
    <xf numFmtId="0" fontId="2" fillId="0" borderId="3" xfId="0" applyFont="1" applyFill="1" applyBorder="1"/>
    <xf numFmtId="4" fontId="9" fillId="0" borderId="34" xfId="0" applyNumberFormat="1" applyFont="1" applyFill="1" applyBorder="1" applyAlignment="1">
      <alignment vertical="center" wrapText="1"/>
    </xf>
    <xf numFmtId="0" fontId="5" fillId="0" borderId="38" xfId="0" applyFont="1" applyFill="1" applyBorder="1" applyAlignment="1" applyProtection="1">
      <alignment vertical="center" wrapText="1"/>
      <protection locked="0"/>
    </xf>
    <xf numFmtId="4" fontId="10" fillId="0" borderId="0" xfId="0" applyNumberFormat="1" applyFont="1" applyFill="1" applyBorder="1" applyAlignment="1">
      <alignment vertical="center" wrapText="1"/>
    </xf>
    <xf numFmtId="4" fontId="6" fillId="0" borderId="22" xfId="0" applyNumberFormat="1" applyFont="1" applyFill="1" applyBorder="1" applyAlignment="1" applyProtection="1"/>
    <xf numFmtId="0" fontId="6" fillId="0" borderId="2" xfId="0" applyFont="1" applyFill="1" applyBorder="1" applyAlignment="1" applyProtection="1">
      <alignment wrapText="1"/>
      <protection locked="0"/>
    </xf>
    <xf numFmtId="4" fontId="9" fillId="0" borderId="15" xfId="0" applyNumberFormat="1" applyFont="1" applyFill="1" applyBorder="1" applyAlignment="1">
      <alignment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14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49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Fill="1" applyBorder="1" applyAlignment="1" applyProtection="1">
      <alignment vertical="center" wrapText="1"/>
      <protection locked="0"/>
    </xf>
    <xf numFmtId="0" fontId="9" fillId="0" borderId="46" xfId="0" applyFont="1" applyFill="1" applyBorder="1" applyAlignment="1" applyProtection="1">
      <alignment vertical="center" wrapText="1"/>
      <protection locked="0"/>
    </xf>
    <xf numFmtId="49" fontId="9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/>
    <xf numFmtId="0" fontId="1" fillId="2" borderId="4" xfId="0" applyFont="1" applyFill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/>
    <xf numFmtId="4" fontId="2" fillId="0" borderId="7" xfId="0" applyNumberFormat="1" applyFont="1" applyFill="1" applyBorder="1" applyProtection="1"/>
    <xf numFmtId="4" fontId="2" fillId="2" borderId="18" xfId="0" applyNumberFormat="1" applyFont="1" applyFill="1" applyBorder="1" applyProtection="1"/>
    <xf numFmtId="0" fontId="1" fillId="2" borderId="2" xfId="0" applyFont="1" applyFill="1" applyBorder="1"/>
    <xf numFmtId="0" fontId="2" fillId="2" borderId="1" xfId="0" applyFont="1" applyFill="1" applyBorder="1"/>
    <xf numFmtId="0" fontId="2" fillId="2" borderId="21" xfId="0" applyFont="1" applyFill="1" applyBorder="1" applyAlignment="1">
      <alignment horizontal="left" inden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" fontId="2" fillId="2" borderId="22" xfId="0" applyNumberFormat="1" applyFont="1" applyFill="1" applyBorder="1" applyAlignment="1" applyProtection="1">
      <alignment horizontal="right"/>
    </xf>
    <xf numFmtId="4" fontId="1" fillId="0" borderId="11" xfId="0" applyNumberFormat="1" applyFont="1" applyBorder="1" applyProtection="1"/>
    <xf numFmtId="4" fontId="1" fillId="0" borderId="32" xfId="0" applyNumberFormat="1" applyFont="1" applyBorder="1" applyProtection="1"/>
    <xf numFmtId="4" fontId="1" fillId="0" borderId="31" xfId="0" applyNumberFormat="1" applyFont="1" applyBorder="1" applyProtection="1"/>
    <xf numFmtId="4" fontId="1" fillId="0" borderId="12" xfId="0" applyNumberFormat="1" applyFont="1" applyBorder="1" applyProtection="1"/>
    <xf numFmtId="4" fontId="1" fillId="0" borderId="33" xfId="0" applyNumberFormat="1" applyFont="1" applyBorder="1" applyProtection="1"/>
    <xf numFmtId="4" fontId="2" fillId="2" borderId="3" xfId="0" applyNumberFormat="1" applyFont="1" applyFill="1" applyBorder="1" applyAlignment="1" applyProtection="1">
      <alignment horizontal="right"/>
    </xf>
    <xf numFmtId="4" fontId="1" fillId="0" borderId="11" xfId="0" applyNumberFormat="1" applyFont="1" applyBorder="1" applyAlignment="1" applyProtection="1">
      <alignment horizontal="right"/>
    </xf>
    <xf numFmtId="4" fontId="1" fillId="0" borderId="31" xfId="0" applyNumberFormat="1" applyFont="1" applyBorder="1" applyAlignment="1" applyProtection="1">
      <alignment horizontal="right"/>
    </xf>
    <xf numFmtId="4" fontId="1" fillId="0" borderId="12" xfId="0" applyNumberFormat="1" applyFont="1" applyBorder="1" applyAlignment="1" applyProtection="1">
      <alignment horizontal="right"/>
    </xf>
    <xf numFmtId="4" fontId="1" fillId="0" borderId="33" xfId="0" applyNumberFormat="1" applyFont="1" applyBorder="1" applyAlignment="1" applyProtection="1">
      <alignment horizontal="right"/>
    </xf>
    <xf numFmtId="4" fontId="1" fillId="0" borderId="34" xfId="0" applyNumberFormat="1" applyFont="1" applyBorder="1" applyProtection="1"/>
    <xf numFmtId="4" fontId="1" fillId="0" borderId="35" xfId="0" applyNumberFormat="1" applyFont="1" applyBorder="1" applyProtection="1"/>
    <xf numFmtId="4" fontId="1" fillId="0" borderId="36" xfId="0" applyNumberFormat="1" applyFont="1" applyBorder="1" applyProtection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2" fillId="2" borderId="21" xfId="0" applyFont="1" applyFill="1" applyBorder="1" applyAlignment="1"/>
    <xf numFmtId="0" fontId="4" fillId="0" borderId="20" xfId="0" applyFont="1" applyBorder="1" applyAlignment="1">
      <alignment wrapText="1"/>
    </xf>
    <xf numFmtId="164" fontId="3" fillId="0" borderId="48" xfId="1" applyFont="1" applyBorder="1" applyProtection="1"/>
    <xf numFmtId="4" fontId="1" fillId="0" borderId="41" xfId="0" applyNumberFormat="1" applyFont="1" applyBorder="1" applyProtection="1"/>
    <xf numFmtId="4" fontId="3" fillId="0" borderId="4" xfId="0" applyNumberFormat="1" applyFont="1" applyBorder="1"/>
    <xf numFmtId="4" fontId="2" fillId="2" borderId="2" xfId="0" applyNumberFormat="1" applyFont="1" applyFill="1" applyBorder="1" applyAlignment="1" applyProtection="1">
      <alignment horizontal="right"/>
    </xf>
    <xf numFmtId="4" fontId="1" fillId="0" borderId="42" xfId="0" applyNumberFormat="1" applyFont="1" applyBorder="1" applyProtection="1"/>
    <xf numFmtId="4" fontId="1" fillId="0" borderId="27" xfId="0" applyNumberFormat="1" applyFont="1" applyBorder="1" applyProtection="1"/>
    <xf numFmtId="4" fontId="1" fillId="0" borderId="39" xfId="0" applyNumberFormat="1" applyFont="1" applyBorder="1" applyProtection="1"/>
    <xf numFmtId="4" fontId="2" fillId="2" borderId="4" xfId="0" applyNumberFormat="1" applyFont="1" applyFill="1" applyBorder="1" applyAlignment="1" applyProtection="1">
      <alignment horizontal="right"/>
    </xf>
    <xf numFmtId="4" fontId="1" fillId="0" borderId="27" xfId="0" applyNumberFormat="1" applyFont="1" applyBorder="1" applyAlignment="1" applyProtection="1">
      <alignment horizontal="right"/>
    </xf>
    <xf numFmtId="4" fontId="1" fillId="0" borderId="39" xfId="0" applyNumberFormat="1" applyFont="1" applyBorder="1" applyAlignment="1" applyProtection="1">
      <alignment horizontal="right"/>
    </xf>
    <xf numFmtId="4" fontId="1" fillId="0" borderId="49" xfId="0" applyNumberFormat="1" applyFont="1" applyBorder="1" applyProtection="1"/>
    <xf numFmtId="4" fontId="1" fillId="0" borderId="40" xfId="0" applyNumberFormat="1" applyFont="1" applyBorder="1" applyProtection="1"/>
    <xf numFmtId="4" fontId="1" fillId="0" borderId="50" xfId="0" applyNumberFormat="1" applyFont="1" applyBorder="1" applyProtection="1"/>
    <xf numFmtId="4" fontId="1" fillId="0" borderId="1" xfId="0" applyNumberFormat="1" applyFont="1" applyBorder="1" applyProtection="1"/>
    <xf numFmtId="4" fontId="4" fillId="2" borderId="19" xfId="0" applyNumberFormat="1" applyFont="1" applyFill="1" applyBorder="1" applyProtection="1"/>
    <xf numFmtId="4" fontId="4" fillId="2" borderId="5" xfId="0" applyNumberFormat="1" applyFont="1" applyFill="1" applyBorder="1" applyProtection="1"/>
    <xf numFmtId="4" fontId="2" fillId="2" borderId="1" xfId="0" applyNumberFormat="1" applyFont="1" applyFill="1" applyBorder="1" applyProtection="1"/>
    <xf numFmtId="4" fontId="1" fillId="0" borderId="37" xfId="0" applyNumberFormat="1" applyFont="1" applyBorder="1" applyProtection="1"/>
    <xf numFmtId="4" fontId="1" fillId="0" borderId="51" xfId="0" applyNumberFormat="1" applyFont="1" applyBorder="1" applyProtection="1"/>
    <xf numFmtId="4" fontId="2" fillId="2" borderId="51" xfId="0" applyNumberFormat="1" applyFont="1" applyFill="1" applyBorder="1" applyProtection="1"/>
    <xf numFmtId="0" fontId="4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4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3" xfId="0" applyFont="1" applyBorder="1" applyAlignment="1"/>
    <xf numFmtId="0" fontId="1" fillId="0" borderId="0" xfId="0" applyFont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" xfId="0" applyFont="1" applyBorder="1" applyAlignment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0" xfId="0" applyFont="1" applyBorder="1" applyAlignment="1"/>
    <xf numFmtId="0" fontId="1" fillId="0" borderId="15" xfId="0" applyFont="1" applyBorder="1" applyAlignment="1"/>
    <xf numFmtId="0" fontId="1" fillId="0" borderId="17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6" xfId="0" applyFont="1" applyBorder="1" applyAlignment="1">
      <alignment wrapText="1"/>
    </xf>
    <xf numFmtId="0" fontId="0" fillId="0" borderId="0" xfId="0" applyAlignment="1"/>
    <xf numFmtId="0" fontId="0" fillId="0" borderId="16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20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zoomScalePageLayoutView="115" workbookViewId="0">
      <selection activeCell="L2" sqref="L2"/>
    </sheetView>
  </sheetViews>
  <sheetFormatPr defaultColWidth="9.140625" defaultRowHeight="12.75" x14ac:dyDescent="0.2"/>
  <cols>
    <col min="1" max="1" width="16" customWidth="1"/>
    <col min="2" max="2" width="10.5703125" customWidth="1"/>
    <col min="3" max="3" width="1.140625" customWidth="1"/>
    <col min="4" max="5" width="1.28515625" customWidth="1"/>
    <col min="8" max="8" width="4" customWidth="1"/>
    <col min="9" max="9" width="13.5703125" customWidth="1"/>
    <col min="10" max="11" width="13" customWidth="1"/>
  </cols>
  <sheetData>
    <row r="1" spans="1:11" ht="15" x14ac:dyDescent="0.25">
      <c r="A1" s="205" t="s">
        <v>212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1" ht="28.5" customHeight="1" x14ac:dyDescent="0.2">
      <c r="A2" s="207" t="s">
        <v>83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1" ht="13.5" thickBot="1" x14ac:dyDescent="0.25">
      <c r="A3" s="1"/>
      <c r="B3" s="2"/>
      <c r="C3" s="3"/>
      <c r="D3" s="1"/>
      <c r="E3" s="3"/>
      <c r="F3" s="1"/>
      <c r="G3" s="1"/>
      <c r="H3" s="1"/>
      <c r="I3" s="1"/>
      <c r="J3" s="4"/>
      <c r="K3" s="4"/>
    </row>
    <row r="4" spans="1:11" ht="18.75" customHeight="1" thickBot="1" x14ac:dyDescent="0.25">
      <c r="A4" s="157" t="s">
        <v>30</v>
      </c>
      <c r="B4" s="5"/>
      <c r="C4" s="6"/>
      <c r="D4" s="7"/>
      <c r="E4" s="7"/>
      <c r="F4" s="7"/>
      <c r="G4" s="7"/>
      <c r="H4" s="7"/>
      <c r="I4" s="7"/>
      <c r="J4" s="186"/>
      <c r="K4" s="8"/>
    </row>
    <row r="5" spans="1:11" ht="39.75" customHeight="1" thickBot="1" x14ac:dyDescent="0.25">
      <c r="A5" s="9"/>
      <c r="B5" s="10"/>
      <c r="C5" s="155" t="s">
        <v>31</v>
      </c>
      <c r="D5" s="156"/>
      <c r="E5" s="156"/>
      <c r="F5" s="156"/>
      <c r="G5" s="11"/>
      <c r="H5" s="11"/>
      <c r="I5" s="164" t="s">
        <v>57</v>
      </c>
      <c r="J5" s="164" t="s">
        <v>58</v>
      </c>
      <c r="K5" s="165" t="s">
        <v>171</v>
      </c>
    </row>
    <row r="6" spans="1:11" ht="20.100000000000001" customHeight="1" thickBot="1" x14ac:dyDescent="0.25">
      <c r="A6" s="9"/>
      <c r="B6" s="12"/>
      <c r="C6" s="13"/>
      <c r="D6" s="14"/>
      <c r="E6" s="15"/>
      <c r="F6" s="158" t="s">
        <v>32</v>
      </c>
      <c r="G6" s="156"/>
      <c r="H6" s="156"/>
      <c r="I6" s="166">
        <f>SUM(I7:I11)</f>
        <v>559858.84</v>
      </c>
      <c r="J6" s="187">
        <f>SUM(J7:J11)</f>
        <v>558506.23</v>
      </c>
      <c r="K6" s="166">
        <f>SUM(K7:K11)</f>
        <v>1352.610000000022</v>
      </c>
    </row>
    <row r="7" spans="1:11" ht="20.100000000000001" customHeight="1" x14ac:dyDescent="0.2">
      <c r="A7" s="9"/>
      <c r="B7" s="12"/>
      <c r="C7" s="13"/>
      <c r="D7" s="14"/>
      <c r="E7" s="14"/>
      <c r="F7" s="209" t="s">
        <v>1</v>
      </c>
      <c r="G7" s="210"/>
      <c r="H7" s="211"/>
      <c r="I7" s="167">
        <f>Staff!B6</f>
        <v>116951.36</v>
      </c>
      <c r="J7" s="188">
        <f>Staff!C6</f>
        <v>117479.51</v>
      </c>
      <c r="K7" s="168">
        <f>Staff!D6</f>
        <v>-528.14999999999418</v>
      </c>
    </row>
    <row r="8" spans="1:11" ht="20.100000000000001" customHeight="1" x14ac:dyDescent="0.2">
      <c r="A8" s="9"/>
      <c r="B8" s="12"/>
      <c r="C8" s="13"/>
      <c r="D8" s="14"/>
      <c r="E8" s="14"/>
      <c r="F8" s="212" t="s">
        <v>33</v>
      </c>
      <c r="G8" s="213"/>
      <c r="H8" s="214"/>
      <c r="I8" s="167">
        <f>Staff!B16</f>
        <v>359775.87</v>
      </c>
      <c r="J8" s="189">
        <f>Staff!C16</f>
        <v>356314.66</v>
      </c>
      <c r="K8" s="169">
        <f>Staff!D16</f>
        <v>3461.2100000000137</v>
      </c>
    </row>
    <row r="9" spans="1:11" ht="20.100000000000001" customHeight="1" x14ac:dyDescent="0.2">
      <c r="A9" s="180" t="s">
        <v>34</v>
      </c>
      <c r="B9" s="12"/>
      <c r="C9" s="13"/>
      <c r="D9" s="14"/>
      <c r="E9" s="14"/>
      <c r="F9" s="212" t="s">
        <v>4</v>
      </c>
      <c r="G9" s="213"/>
      <c r="H9" s="214"/>
      <c r="I9" s="167">
        <f>Staff!B22</f>
        <v>76756.61</v>
      </c>
      <c r="J9" s="189">
        <f>Staff!C22</f>
        <v>82000</v>
      </c>
      <c r="K9" s="169">
        <f>Staff!D22</f>
        <v>-5243.3899999999976</v>
      </c>
    </row>
    <row r="10" spans="1:11" ht="20.100000000000001" customHeight="1" x14ac:dyDescent="0.2">
      <c r="A10" s="180" t="s">
        <v>35</v>
      </c>
      <c r="B10" s="12"/>
      <c r="C10" s="13"/>
      <c r="D10" s="14"/>
      <c r="E10" s="14"/>
      <c r="F10" s="212" t="s">
        <v>36</v>
      </c>
      <c r="G10" s="213"/>
      <c r="H10" s="214"/>
      <c r="I10" s="167">
        <f>Staff!B25</f>
        <v>4375</v>
      </c>
      <c r="J10" s="189">
        <f>Staff!C25</f>
        <v>2712.06</v>
      </c>
      <c r="K10" s="169">
        <f>Staff!D25</f>
        <v>1662.94</v>
      </c>
    </row>
    <row r="11" spans="1:11" ht="20.100000000000001" customHeight="1" thickBot="1" x14ac:dyDescent="0.25">
      <c r="A11" s="181" t="s">
        <v>37</v>
      </c>
      <c r="B11" s="159">
        <f>I28/100*20</f>
        <v>247398.97399999999</v>
      </c>
      <c r="C11" s="13"/>
      <c r="D11" s="14"/>
      <c r="E11" s="14"/>
      <c r="F11" s="215" t="s">
        <v>6</v>
      </c>
      <c r="G11" s="216"/>
      <c r="H11" s="217"/>
      <c r="I11" s="170">
        <f>Staff!B28</f>
        <v>2000</v>
      </c>
      <c r="J11" s="190">
        <f>Staff!C28</f>
        <v>0</v>
      </c>
      <c r="K11" s="171">
        <f>Staff!D28</f>
        <v>2000</v>
      </c>
    </row>
    <row r="12" spans="1:11" ht="20.100000000000001" customHeight="1" thickBot="1" x14ac:dyDescent="0.25">
      <c r="A12" s="180"/>
      <c r="B12" s="12"/>
      <c r="C12" s="13"/>
      <c r="D12" s="14"/>
      <c r="E12" s="17"/>
      <c r="F12" s="158" t="s">
        <v>38</v>
      </c>
      <c r="G12" s="156"/>
      <c r="H12" s="156"/>
      <c r="I12" s="172">
        <f>SUM(I13:I14)</f>
        <v>306265</v>
      </c>
      <c r="J12" s="191">
        <f>SUM(J13:J14)</f>
        <v>270870.18</v>
      </c>
      <c r="K12" s="166">
        <f>SUM(K13:K14)</f>
        <v>35394.82</v>
      </c>
    </row>
    <row r="13" spans="1:11" ht="20.100000000000001" customHeight="1" x14ac:dyDescent="0.2">
      <c r="A13" s="180"/>
      <c r="B13" s="12"/>
      <c r="C13" s="13"/>
      <c r="D13" s="14"/>
      <c r="E13" s="14"/>
      <c r="F13" s="218" t="s">
        <v>39</v>
      </c>
      <c r="G13" s="219"/>
      <c r="H13" s="220"/>
      <c r="I13" s="173">
        <f>Meetings!B6+Meetings!B11+Meetings!B17+Meetings!B22+Meetings!B27+Meetings!B36+Meetings!B45+Meetings!B54+Meetings!B67+Meetings!B78+Meetings!B89+Meetings!B96+Meetings!B105+Meetings!B116+Meetings!B122+Meetings!B128+Meetings!B134+Meetings!B140+Meetings!B146+Meetings!B156+Meetings!B162+Meetings!B168+Meetings!B178+Meetings!B187+Meetings!B196+Experts!B4</f>
        <v>120780</v>
      </c>
      <c r="J13" s="192">
        <f>Meetings!C6+Meetings!C11+Meetings!C17+Meetings!C22+Meetings!C27+Meetings!C36+Meetings!C45+Meetings!C54+Meetings!C67+Meetings!C78+Meetings!C89+Meetings!C96+Meetings!C105+Meetings!C116+Meetings!C122+Meetings!C128+Meetings!C134+Meetings!C140+Meetings!C146+Meetings!C156+Meetings!C162+Meetings!C168+Meetings!C178+Meetings!C187+Meetings!C196+Experts!C4</f>
        <v>119489.87</v>
      </c>
      <c r="K13" s="174">
        <f>Meetings!D6+Meetings!D11+Meetings!D17+Meetings!D22+Meetings!D27+Meetings!D36+Meetings!D45+Meetings!D54+Meetings!D67+Meetings!D78+Meetings!D89+Meetings!D96+Meetings!D105+Meetings!D116+Meetings!D122+Meetings!D128+Meetings!D134+Meetings!D140+Meetings!D146+Meetings!D156+Meetings!D162+Meetings!D168+Meetings!D178+Meetings!D187+Meetings!D196+Experts!D4</f>
        <v>1290.1299999999965</v>
      </c>
    </row>
    <row r="14" spans="1:11" ht="25.5" customHeight="1" thickBot="1" x14ac:dyDescent="0.25">
      <c r="A14" s="180" t="s">
        <v>40</v>
      </c>
      <c r="B14" s="12"/>
      <c r="C14" s="13"/>
      <c r="D14" s="14"/>
      <c r="E14" s="14"/>
      <c r="F14" s="221" t="s">
        <v>41</v>
      </c>
      <c r="G14" s="222"/>
      <c r="H14" s="223"/>
      <c r="I14" s="175">
        <f>Meetings!B7+Meetings!B12+Meetings!B18+Meetings!B23+Meetings!B28+Meetings!B37+Meetings!B38+Meetings!B46+Meetings!B47+Meetings!B55+Meetings!B56+Meetings!B68+Meetings!B69+Meetings!B79+Meetings!B80+Meetings!B90+Meetings!B91+Meetings!B97+Meetings!B98+Meetings!B106+Meetings!B107+Meetings!B117+Meetings!B118+Meetings!B123+Meetings!B124+Meetings!B129+Meetings!B130+Meetings!B135+Meetings!B136+Meetings!B141+Meetings!B142+Meetings!B147+Meetings!B148+Meetings!B157+Meetings!B158+Meetings!B163+Meetings!B164+Meetings!B169+Meetings!B170+Meetings!B179+Meetings!B180+Meetings!B188+Meetings!B189+Meetings!B197+Meetings!B198+Experts!B5+Experts!B6</f>
        <v>185485</v>
      </c>
      <c r="J14" s="193">
        <f>Meetings!C7+Meetings!C12+Meetings!C18+Meetings!C23+Meetings!C28+Meetings!C37+Meetings!C38+Meetings!C46+Meetings!C47+Meetings!C55+Meetings!C56+Meetings!C68+Meetings!C69+Meetings!C79+Meetings!C80+Meetings!C90+Meetings!C91+Meetings!C97+Meetings!C98+Meetings!C106+Meetings!C107+Meetings!C117+Meetings!C118+Meetings!C123+Meetings!C124+Meetings!C129+Meetings!C130+Meetings!C135+Meetings!C136+Meetings!C141+Meetings!C142+Meetings!C147+Meetings!C148+Meetings!C157+Meetings!C158+Meetings!C163+Meetings!C164+Meetings!C169+Meetings!C170+Meetings!C179+Meetings!C180+Meetings!C188+Meetings!C189+Meetings!C197+Meetings!C198+Experts!C5+Experts!C6</f>
        <v>151380.31</v>
      </c>
      <c r="K14" s="176">
        <f>Meetings!D7+Meetings!D12+Meetings!D18+Meetings!D23+Meetings!D28+Meetings!D37+Meetings!D38+Meetings!D46+Meetings!D47+Meetings!D55+Meetings!D56+Meetings!D68+Meetings!D69+Meetings!D79+Meetings!D80+Meetings!D90+Meetings!D91+Meetings!D97+Meetings!D98+Meetings!D106+Meetings!D107+Meetings!D117+Meetings!D118+Meetings!D123+Meetings!D124+Meetings!D129+Meetings!D130+Meetings!D135+Meetings!D136+Meetings!D141+Meetings!D142+Meetings!D147+Meetings!D148+Meetings!D157+Meetings!D158+Meetings!D163+Meetings!D164+Meetings!D169+Meetings!D170+Meetings!D179+Meetings!D180+Meetings!D188+Meetings!D189+Meetings!D197+Meetings!D198+Experts!D5+Experts!D6</f>
        <v>34104.69</v>
      </c>
    </row>
    <row r="15" spans="1:11" ht="20.100000000000001" customHeight="1" thickBot="1" x14ac:dyDescent="0.25">
      <c r="A15" s="180" t="s">
        <v>42</v>
      </c>
      <c r="B15" s="12"/>
      <c r="C15" s="13"/>
      <c r="D15" s="14"/>
      <c r="E15" s="17"/>
      <c r="F15" s="158" t="s">
        <v>43</v>
      </c>
      <c r="G15" s="161"/>
      <c r="H15" s="156"/>
      <c r="I15" s="166">
        <f>SUM(I16:I21)</f>
        <v>229880</v>
      </c>
      <c r="J15" s="187">
        <f>SUM(J16:J21)</f>
        <v>308206.75</v>
      </c>
      <c r="K15" s="166">
        <f>SUM(K16:K21)</f>
        <v>-73526.75</v>
      </c>
    </row>
    <row r="16" spans="1:11" ht="25.5" customHeight="1" x14ac:dyDescent="0.2">
      <c r="A16" s="181" t="s">
        <v>44</v>
      </c>
      <c r="B16" s="159">
        <f>0</f>
        <v>0</v>
      </c>
      <c r="C16" s="13"/>
      <c r="D16" s="14"/>
      <c r="E16" s="17"/>
      <c r="F16" s="209" t="s">
        <v>45</v>
      </c>
      <c r="G16" s="210"/>
      <c r="H16" s="211"/>
      <c r="I16" s="185">
        <f>Information!B4+Information!B5+Information!B6+Information!B7+Information!B8</f>
        <v>24000</v>
      </c>
      <c r="J16" s="194">
        <f>Information!C4+Information!C5+Information!C6+Information!C7+Information!C8</f>
        <v>12193.39</v>
      </c>
      <c r="K16" s="201">
        <f>Information!D4+Information!D5+Information!D6+Information!D7+Information!D8</f>
        <v>11806.61</v>
      </c>
    </row>
    <row r="17" spans="1:11" ht="20.100000000000001" customHeight="1" x14ac:dyDescent="0.2">
      <c r="A17" s="180"/>
      <c r="B17" s="18"/>
      <c r="C17" s="13"/>
      <c r="D17" s="14"/>
      <c r="E17" s="17"/>
      <c r="F17" s="212" t="s">
        <v>46</v>
      </c>
      <c r="G17" s="213"/>
      <c r="H17" s="214"/>
      <c r="I17" s="178">
        <f>Experts!B13</f>
        <v>49500</v>
      </c>
      <c r="J17" s="195">
        <f>Experts!C13</f>
        <v>27030</v>
      </c>
      <c r="K17" s="169">
        <f>Experts!D13</f>
        <v>22470</v>
      </c>
    </row>
    <row r="18" spans="1:11" ht="20.100000000000001" customHeight="1" x14ac:dyDescent="0.2">
      <c r="A18" s="180"/>
      <c r="B18" s="12"/>
      <c r="C18" s="13"/>
      <c r="D18" s="14"/>
      <c r="E18" s="17"/>
      <c r="F18" s="212" t="s">
        <v>47</v>
      </c>
      <c r="G18" s="213"/>
      <c r="H18" s="214"/>
      <c r="I18" s="178">
        <f>Experts!B28</f>
        <v>4800</v>
      </c>
      <c r="J18" s="195">
        <f>Experts!C28</f>
        <v>5000</v>
      </c>
      <c r="K18" s="169">
        <f>Experts!D28</f>
        <v>-200</v>
      </c>
    </row>
    <row r="19" spans="1:11" ht="27.75" customHeight="1" x14ac:dyDescent="0.2">
      <c r="A19" s="180"/>
      <c r="B19" s="12"/>
      <c r="C19" s="13"/>
      <c r="D19" s="14"/>
      <c r="E19" s="17"/>
      <c r="F19" s="224" t="s">
        <v>48</v>
      </c>
      <c r="G19" s="225"/>
      <c r="H19" s="226"/>
      <c r="I19" s="178">
        <f>Experts!B7</f>
        <v>10000</v>
      </c>
      <c r="J19" s="195">
        <f>Experts!C7</f>
        <v>8000</v>
      </c>
      <c r="K19" s="169">
        <f>Experts!D7</f>
        <v>2000</v>
      </c>
    </row>
    <row r="20" spans="1:11" ht="20.100000000000001" customHeight="1" x14ac:dyDescent="0.2">
      <c r="A20" s="180"/>
      <c r="B20" s="18"/>
      <c r="C20" s="13"/>
      <c r="D20" s="14"/>
      <c r="E20" s="17"/>
      <c r="F20" s="212" t="s">
        <v>49</v>
      </c>
      <c r="G20" s="227"/>
      <c r="H20" s="228"/>
      <c r="I20" s="178">
        <f>Meetings!B39+Meetings!B48+Meetings!B57+Meetings!B70</f>
        <v>19000</v>
      </c>
      <c r="J20" s="195">
        <f>Meetings!C39+Meetings!C48+Meetings!C57+Meetings!C70</f>
        <v>15307.260000000002</v>
      </c>
      <c r="K20" s="169">
        <f>Meetings!D39+Meetings!D48+Meetings!D57+Meetings!D70</f>
        <v>3692.74</v>
      </c>
    </row>
    <row r="21" spans="1:11" ht="20.100000000000001" customHeight="1" thickBot="1" x14ac:dyDescent="0.25">
      <c r="A21" s="180"/>
      <c r="B21" s="12"/>
      <c r="C21" s="13"/>
      <c r="D21" s="14"/>
      <c r="E21" s="17"/>
      <c r="F21" s="215" t="s">
        <v>50</v>
      </c>
      <c r="G21" s="229"/>
      <c r="H21" s="230"/>
      <c r="I21" s="179">
        <f>Experts!B8+Experts!B17+Experts!B23+Experts!B24+Experts!B25+Experts!B26+Experts!B27</f>
        <v>122580</v>
      </c>
      <c r="J21" s="196">
        <f>Experts!C8+Experts!C17+Experts!C23+Experts!C24+Experts!C25+Experts!C26+Experts!C27+Experts!C28</f>
        <v>240676.1</v>
      </c>
      <c r="K21" s="171">
        <f>Experts!D8+Experts!D17+Experts!D23+Experts!D24+Experts!D25+Experts!D26+Experts!D27+Experts!D28</f>
        <v>-113296.1</v>
      </c>
    </row>
    <row r="22" spans="1:11" ht="20.100000000000001" customHeight="1" thickBot="1" x14ac:dyDescent="0.25">
      <c r="A22" s="180"/>
      <c r="B22" s="12"/>
      <c r="C22" s="13"/>
      <c r="D22" s="14"/>
      <c r="E22" s="17"/>
      <c r="F22" s="158" t="s">
        <v>51</v>
      </c>
      <c r="G22" s="161"/>
      <c r="H22" s="156"/>
      <c r="I22" s="166">
        <f>SUM(I23:I27)</f>
        <v>140991.03</v>
      </c>
      <c r="J22" s="191">
        <f>SUM(J23:J27)</f>
        <v>119512.41</v>
      </c>
      <c r="K22" s="166">
        <f>SUM(K23:K27)</f>
        <v>21478.620000000003</v>
      </c>
    </row>
    <row r="23" spans="1:11" ht="38.25" customHeight="1" x14ac:dyDescent="0.2">
      <c r="A23" s="180"/>
      <c r="B23" s="12"/>
      <c r="C23" s="13"/>
      <c r="D23" s="14"/>
      <c r="E23" s="14"/>
      <c r="F23" s="209" t="s">
        <v>52</v>
      </c>
      <c r="G23" s="231"/>
      <c r="H23" s="232"/>
      <c r="I23" s="177">
        <f>Administration!B4+Administration!B5+Administration!B6+Administration!B7+Administration!B8+Administration!B9+Administration!B10+Administration!B11</f>
        <v>6600</v>
      </c>
      <c r="J23" s="194">
        <f>Administration!C4+Administration!C5+Administration!C6+Administration!C7+Administration!C8+Administration!C9+Administration!C10+Administration!C11</f>
        <v>4262.6099999999997</v>
      </c>
      <c r="K23" s="201">
        <f>Administration!D4+Administration!D5+Administration!D6+Administration!D7+Administration!D8+Administration!D9+Administration!D10+Administration!D11</f>
        <v>2337.39</v>
      </c>
    </row>
    <row r="24" spans="1:11" ht="20.100000000000001" customHeight="1" x14ac:dyDescent="0.2">
      <c r="A24" s="180"/>
      <c r="B24" s="12"/>
      <c r="C24" s="13"/>
      <c r="D24" s="14"/>
      <c r="E24" s="14"/>
      <c r="F24" s="212" t="s">
        <v>27</v>
      </c>
      <c r="G24" s="227"/>
      <c r="H24" s="228"/>
      <c r="I24" s="177">
        <f>Meetings!B13+Meetings!B41+Meetings!B50+Meetings!B59+Meetings!B72+Meetings!B81+Meetings!B92+Meetings!B99+Meetings!B108+Meetings!B181+Meetings!B190+Meetings!B199+Experts!B9</f>
        <v>18900</v>
      </c>
      <c r="J24" s="194">
        <f>Meetings!C13+Meetings!C41+Meetings!C50+Meetings!C59+Meetings!C72+Meetings!C81+Meetings!C92+Meetings!C99+Meetings!C108+Meetings!C181+Meetings!C190+Meetings!C199+Experts!C9</f>
        <v>12946.73</v>
      </c>
      <c r="K24" s="201">
        <f>Meetings!D13+Meetings!D41+Meetings!D50+Meetings!D59+Meetings!D72+Meetings!D81+Meetings!D92+Meetings!D99+Meetings!D108+Meetings!D181+Meetings!D190+Meetings!D199+Experts!D9</f>
        <v>5953.27</v>
      </c>
    </row>
    <row r="25" spans="1:11" ht="20.100000000000001" customHeight="1" x14ac:dyDescent="0.2">
      <c r="A25" s="180"/>
      <c r="B25" s="12"/>
      <c r="C25" s="13"/>
      <c r="D25" s="14"/>
      <c r="E25" s="14"/>
      <c r="F25" s="212" t="s">
        <v>21</v>
      </c>
      <c r="G25" s="227"/>
      <c r="H25" s="228"/>
      <c r="I25" s="177">
        <f>Meetings!B40+Meetings!B49+Meetings!B58+Meetings!B71</f>
        <v>10800</v>
      </c>
      <c r="J25" s="194">
        <f>Meetings!C40+Meetings!C49+Meetings!C58+Meetings!C71</f>
        <v>7459.91</v>
      </c>
      <c r="K25" s="201">
        <f>Meetings!D40+Meetings!D49+Meetings!D58+Meetings!D71</f>
        <v>3340.09</v>
      </c>
    </row>
    <row r="26" spans="1:11" ht="20.100000000000001" customHeight="1" x14ac:dyDescent="0.2">
      <c r="A26" s="180" t="s">
        <v>53</v>
      </c>
      <c r="B26" s="19"/>
      <c r="C26" s="13"/>
      <c r="D26" s="14"/>
      <c r="E26" s="14"/>
      <c r="F26" s="212" t="s">
        <v>28</v>
      </c>
      <c r="G26" s="227"/>
      <c r="H26" s="228"/>
      <c r="I26" s="177">
        <f>Administration!B17</f>
        <v>3000</v>
      </c>
      <c r="J26" s="194">
        <f>Administration!C17</f>
        <v>4924.7</v>
      </c>
      <c r="K26" s="201">
        <f>Administration!D17</f>
        <v>-1924.6999999999998</v>
      </c>
    </row>
    <row r="27" spans="1:11" ht="20.100000000000001" customHeight="1" thickBot="1" x14ac:dyDescent="0.25">
      <c r="A27" s="181" t="s">
        <v>54</v>
      </c>
      <c r="B27" s="159">
        <f>I28/100*80</f>
        <v>989595.89599999995</v>
      </c>
      <c r="C27" s="17"/>
      <c r="D27" s="14"/>
      <c r="E27" s="13"/>
      <c r="F27" s="215" t="s">
        <v>55</v>
      </c>
      <c r="G27" s="229"/>
      <c r="H27" s="230"/>
      <c r="I27" s="177">
        <f>Administration!B33</f>
        <v>101691.03</v>
      </c>
      <c r="J27" s="197">
        <f>Administration!C33</f>
        <v>89918.46</v>
      </c>
      <c r="K27" s="202">
        <f>Administration!D33</f>
        <v>11772.570000000003</v>
      </c>
    </row>
    <row r="28" spans="1:11" ht="33.75" customHeight="1" thickBot="1" x14ac:dyDescent="0.25">
      <c r="A28" s="20"/>
      <c r="B28" s="184"/>
      <c r="C28" s="13"/>
      <c r="D28" s="16"/>
      <c r="E28" s="158" t="s">
        <v>194</v>
      </c>
      <c r="F28" s="156"/>
      <c r="G28" s="156"/>
      <c r="H28" s="11"/>
      <c r="I28" s="172">
        <f>SUM(I6,I12,I15,I22)</f>
        <v>1236994.8699999999</v>
      </c>
      <c r="J28" s="191">
        <f>SUM(J6,J12,J15,J22)</f>
        <v>1257095.5699999998</v>
      </c>
      <c r="K28" s="166">
        <f>SUM(K6,K12,K15,K22)</f>
        <v>-15300.699999999975</v>
      </c>
    </row>
    <row r="29" spans="1:11" x14ac:dyDescent="0.2">
      <c r="A29" s="21"/>
      <c r="B29" s="22"/>
      <c r="C29" s="21"/>
      <c r="D29" s="23"/>
      <c r="E29" s="23"/>
      <c r="F29" s="23"/>
      <c r="G29" s="23"/>
      <c r="H29" s="23"/>
      <c r="I29" s="24"/>
      <c r="J29" s="198"/>
      <c r="K29" s="49"/>
    </row>
    <row r="30" spans="1:11" x14ac:dyDescent="0.2">
      <c r="A30" s="25"/>
      <c r="B30" s="26"/>
      <c r="C30" s="25"/>
      <c r="D30" s="27"/>
      <c r="E30" s="27"/>
      <c r="F30" s="27"/>
      <c r="G30" s="27"/>
      <c r="H30" s="27"/>
      <c r="I30" s="28"/>
      <c r="J30" s="199"/>
      <c r="K30" s="50"/>
    </row>
    <row r="31" spans="1:11" ht="30.75" customHeight="1" thickBot="1" x14ac:dyDescent="0.25">
      <c r="A31" s="182" t="s">
        <v>29</v>
      </c>
      <c r="B31" s="160">
        <f>B11+B16</f>
        <v>247398.97399999999</v>
      </c>
      <c r="C31" s="163" t="s">
        <v>193</v>
      </c>
      <c r="D31" s="162"/>
      <c r="E31" s="162"/>
      <c r="F31" s="162"/>
      <c r="G31" s="162"/>
      <c r="H31" s="29"/>
      <c r="I31" s="160">
        <f>I28</f>
        <v>1236994.8699999999</v>
      </c>
      <c r="J31" s="200">
        <f>J28</f>
        <v>1257095.5699999998</v>
      </c>
      <c r="K31" s="203">
        <f>K28</f>
        <v>-15300.699999999975</v>
      </c>
    </row>
    <row r="32" spans="1:11" x14ac:dyDescent="0.2">
      <c r="A32" s="204"/>
      <c r="B32" s="208"/>
      <c r="C32" s="208"/>
      <c r="D32" s="208"/>
      <c r="E32" s="208"/>
      <c r="F32" s="208"/>
      <c r="G32" s="208"/>
      <c r="H32" s="183"/>
      <c r="I32" s="1"/>
      <c r="J32" s="4"/>
      <c r="K32" s="4"/>
    </row>
    <row r="33" spans="1:11" x14ac:dyDescent="0.2">
      <c r="A33" s="204"/>
      <c r="B33" s="204"/>
      <c r="C33" s="204"/>
      <c r="D33" s="204"/>
      <c r="E33" s="204"/>
      <c r="F33" s="204"/>
      <c r="G33" s="204"/>
      <c r="H33" s="30"/>
      <c r="I33" s="30"/>
      <c r="J33" s="4"/>
      <c r="K33" s="4"/>
    </row>
    <row r="34" spans="1:11" x14ac:dyDescent="0.2">
      <c r="A34" s="1"/>
      <c r="B34" s="31"/>
      <c r="C34" s="1"/>
      <c r="D34" s="1"/>
      <c r="E34" s="1"/>
      <c r="F34" s="1"/>
      <c r="G34" s="1"/>
      <c r="H34" s="1"/>
      <c r="I34" s="1"/>
      <c r="J34" s="4"/>
      <c r="K34" s="4"/>
    </row>
  </sheetData>
  <mergeCells count="22">
    <mergeCell ref="F27:H27"/>
    <mergeCell ref="F20:H20"/>
    <mergeCell ref="F21:H21"/>
    <mergeCell ref="F23:H23"/>
    <mergeCell ref="F24:H24"/>
    <mergeCell ref="F25:H25"/>
    <mergeCell ref="A33:G33"/>
    <mergeCell ref="A1:J1"/>
    <mergeCell ref="A2:J2"/>
    <mergeCell ref="A32:G32"/>
    <mergeCell ref="F7:H7"/>
    <mergeCell ref="F8:H8"/>
    <mergeCell ref="F9:H9"/>
    <mergeCell ref="F10:H10"/>
    <mergeCell ref="F11:H11"/>
    <mergeCell ref="F13:H13"/>
    <mergeCell ref="F14:H14"/>
    <mergeCell ref="F16:H16"/>
    <mergeCell ref="F17:H17"/>
    <mergeCell ref="F18:H18"/>
    <mergeCell ref="F19:H19"/>
    <mergeCell ref="F26:H26"/>
  </mergeCells>
  <phoneticPr fontId="13" type="noConversion"/>
  <pageMargins left="0.55118110236220474" right="0.27559055118110237" top="0.98425196850393704" bottom="0.98425196850393704" header="0.51181102362204722" footer="0.51181102362204722"/>
  <pageSetup paperSize="9" orientation="portrait" r:id="rId1"/>
  <headerFooter alignWithMargins="0">
    <oddHeader>&amp;L&amp;D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L2" sqref="L2"/>
    </sheetView>
  </sheetViews>
  <sheetFormatPr defaultColWidth="9.140625" defaultRowHeight="12.75" x14ac:dyDescent="0.2"/>
  <cols>
    <col min="1" max="1" width="35.5703125" customWidth="1"/>
    <col min="2" max="2" width="12.5703125" customWidth="1"/>
    <col min="3" max="3" width="13" customWidth="1"/>
    <col min="4" max="4" width="13.425781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8.75" thickBot="1" x14ac:dyDescent="0.3">
      <c r="A1" s="233" t="s">
        <v>97</v>
      </c>
      <c r="B1" s="234"/>
      <c r="C1" s="234"/>
      <c r="D1" s="235"/>
      <c r="E1" s="67"/>
      <c r="F1" s="68"/>
      <c r="G1" s="68"/>
      <c r="H1" s="68"/>
      <c r="I1" s="68"/>
      <c r="J1" s="68"/>
      <c r="K1" s="68"/>
      <c r="L1" s="68"/>
    </row>
    <row r="2" spans="1:12" ht="16.5" thickBot="1" x14ac:dyDescent="0.25">
      <c r="A2" s="36"/>
      <c r="B2" s="37"/>
      <c r="C2" s="37"/>
      <c r="D2" s="37"/>
      <c r="E2" s="37"/>
      <c r="F2" s="34"/>
      <c r="G2" s="34"/>
      <c r="H2" s="35"/>
      <c r="I2" s="35"/>
      <c r="J2" s="35"/>
      <c r="K2" s="35"/>
      <c r="L2" s="35"/>
    </row>
    <row r="3" spans="1:12" ht="20.25" customHeight="1" thickBot="1" x14ac:dyDescent="0.25">
      <c r="A3" s="69" t="s">
        <v>0</v>
      </c>
      <c r="B3" s="70" t="s">
        <v>60</v>
      </c>
      <c r="C3" s="71" t="s">
        <v>58</v>
      </c>
      <c r="D3" s="71" t="s">
        <v>171</v>
      </c>
      <c r="E3" s="52"/>
      <c r="F3" s="52"/>
      <c r="G3" s="55"/>
      <c r="H3" s="52"/>
      <c r="I3" s="39"/>
      <c r="J3" s="39"/>
      <c r="K3" s="39"/>
      <c r="L3" s="39"/>
    </row>
    <row r="4" spans="1:12" ht="20.25" customHeight="1" x14ac:dyDescent="0.25">
      <c r="A4" s="81" t="s">
        <v>1</v>
      </c>
      <c r="B4" s="82"/>
      <c r="C4" s="83"/>
      <c r="D4" s="83"/>
      <c r="E4" s="56"/>
      <c r="F4" s="56"/>
      <c r="G4" s="48"/>
      <c r="H4" s="56"/>
      <c r="I4" s="40"/>
      <c r="J4" s="40"/>
      <c r="K4" s="40"/>
      <c r="L4" s="40"/>
    </row>
    <row r="5" spans="1:12" ht="20.25" customHeight="1" x14ac:dyDescent="0.2">
      <c r="A5" s="95" t="s">
        <v>98</v>
      </c>
      <c r="B5" s="96">
        <v>116951.36</v>
      </c>
      <c r="C5" s="97">
        <v>117479.51</v>
      </c>
      <c r="D5" s="97">
        <f>B5-C5</f>
        <v>-528.14999999999418</v>
      </c>
      <c r="E5" s="56"/>
      <c r="F5" s="56"/>
      <c r="G5" s="48"/>
      <c r="H5" s="56"/>
      <c r="I5" s="40"/>
      <c r="J5" s="40"/>
      <c r="K5" s="40"/>
      <c r="L5" s="40"/>
    </row>
    <row r="6" spans="1:12" ht="20.25" customHeight="1" x14ac:dyDescent="0.25">
      <c r="A6" s="98" t="s">
        <v>2</v>
      </c>
      <c r="B6" s="99">
        <f>B5</f>
        <v>116951.36</v>
      </c>
      <c r="C6" s="100">
        <f>C5</f>
        <v>117479.51</v>
      </c>
      <c r="D6" s="100">
        <f>D5</f>
        <v>-528.14999999999418</v>
      </c>
      <c r="E6" s="60"/>
      <c r="F6" s="60"/>
      <c r="G6" s="53"/>
      <c r="H6" s="53"/>
      <c r="I6" s="40"/>
      <c r="J6" s="40"/>
      <c r="K6" s="40"/>
      <c r="L6" s="40"/>
    </row>
    <row r="7" spans="1:12" ht="20.25" customHeight="1" x14ac:dyDescent="0.25">
      <c r="A7" s="98"/>
      <c r="B7" s="101"/>
      <c r="C7" s="102"/>
      <c r="D7" s="102"/>
      <c r="E7" s="60"/>
      <c r="F7" s="60"/>
      <c r="G7" s="53"/>
      <c r="H7" s="53"/>
      <c r="I7" s="40"/>
      <c r="J7" s="40"/>
      <c r="K7" s="40"/>
      <c r="L7" s="40"/>
    </row>
    <row r="8" spans="1:12" ht="20.25" customHeight="1" x14ac:dyDescent="0.2">
      <c r="A8" s="84" t="s">
        <v>3</v>
      </c>
      <c r="B8" s="85"/>
      <c r="C8" s="77"/>
      <c r="D8" s="77"/>
      <c r="E8" s="61"/>
      <c r="F8" s="61"/>
      <c r="G8" s="61"/>
      <c r="H8" s="56"/>
      <c r="I8" s="40"/>
      <c r="J8" s="40"/>
      <c r="K8" s="40"/>
      <c r="L8" s="40"/>
    </row>
    <row r="9" spans="1:12" ht="20.25" customHeight="1" x14ac:dyDescent="0.2">
      <c r="A9" s="103" t="s">
        <v>99</v>
      </c>
      <c r="B9" s="104">
        <v>61814.58</v>
      </c>
      <c r="C9" s="105">
        <v>76153.2</v>
      </c>
      <c r="D9" s="106">
        <f t="shared" ref="D9:D15" si="0">B9-C9</f>
        <v>-14338.619999999995</v>
      </c>
      <c r="E9" s="61"/>
      <c r="F9" s="61"/>
      <c r="G9" s="61"/>
      <c r="H9" s="56"/>
      <c r="I9" s="40"/>
      <c r="J9" s="40"/>
      <c r="K9" s="40"/>
      <c r="L9" s="40"/>
    </row>
    <row r="10" spans="1:12" ht="20.25" customHeight="1" x14ac:dyDescent="0.2">
      <c r="A10" s="103" t="s">
        <v>197</v>
      </c>
      <c r="B10" s="107">
        <v>43042.33</v>
      </c>
      <c r="C10" s="108">
        <v>11097.32</v>
      </c>
      <c r="D10" s="106">
        <f t="shared" si="0"/>
        <v>31945.010000000002</v>
      </c>
      <c r="E10" s="61"/>
      <c r="F10" s="61"/>
      <c r="G10" s="61"/>
      <c r="H10" s="56"/>
      <c r="I10" s="40"/>
      <c r="J10" s="40"/>
      <c r="K10" s="40"/>
      <c r="L10" s="40"/>
    </row>
    <row r="11" spans="1:12" ht="20.25" customHeight="1" x14ac:dyDescent="0.2">
      <c r="A11" s="103" t="s">
        <v>100</v>
      </c>
      <c r="B11" s="107">
        <v>59161.37</v>
      </c>
      <c r="C11" s="108">
        <v>57391.79</v>
      </c>
      <c r="D11" s="106">
        <f t="shared" si="0"/>
        <v>1769.5800000000017</v>
      </c>
      <c r="E11" s="61"/>
      <c r="F11" s="61"/>
      <c r="G11" s="61"/>
      <c r="H11" s="56"/>
      <c r="I11" s="40"/>
      <c r="J11" s="40"/>
      <c r="K11" s="40"/>
      <c r="L11" s="40"/>
    </row>
    <row r="12" spans="1:12" ht="20.25" customHeight="1" x14ac:dyDescent="0.2">
      <c r="A12" s="103" t="s">
        <v>199</v>
      </c>
      <c r="B12" s="107">
        <v>59597.07</v>
      </c>
      <c r="C12" s="108">
        <v>50332.91</v>
      </c>
      <c r="D12" s="106">
        <f t="shared" si="0"/>
        <v>9264.1599999999962</v>
      </c>
      <c r="E12" s="61"/>
      <c r="F12" s="61"/>
      <c r="G12" s="61"/>
      <c r="H12" s="56"/>
      <c r="I12" s="40"/>
      <c r="J12" s="40"/>
      <c r="K12" s="40"/>
      <c r="L12" s="40"/>
    </row>
    <row r="13" spans="1:12" ht="20.25" customHeight="1" x14ac:dyDescent="0.2">
      <c r="A13" s="103" t="s">
        <v>101</v>
      </c>
      <c r="B13" s="107">
        <v>55865.15</v>
      </c>
      <c r="C13" s="108">
        <v>64040.15</v>
      </c>
      <c r="D13" s="106">
        <v>-8175</v>
      </c>
      <c r="E13" s="61"/>
      <c r="F13" s="61"/>
      <c r="G13" s="61"/>
      <c r="H13" s="56"/>
      <c r="I13" s="40"/>
      <c r="J13" s="40"/>
      <c r="K13" s="40"/>
      <c r="L13" s="40"/>
    </row>
    <row r="14" spans="1:12" ht="20.25" customHeight="1" x14ac:dyDescent="0.2">
      <c r="A14" s="103" t="s">
        <v>196</v>
      </c>
      <c r="B14" s="107">
        <v>43042.33</v>
      </c>
      <c r="C14" s="108">
        <v>29709</v>
      </c>
      <c r="D14" s="106">
        <f t="shared" si="0"/>
        <v>13333.330000000002</v>
      </c>
      <c r="E14" s="61"/>
      <c r="F14" s="61"/>
      <c r="G14" s="61"/>
      <c r="H14" s="56"/>
      <c r="I14" s="40"/>
      <c r="J14" s="40"/>
      <c r="K14" s="40"/>
      <c r="L14" s="40"/>
    </row>
    <row r="15" spans="1:12" ht="20.25" customHeight="1" x14ac:dyDescent="0.2">
      <c r="A15" s="103" t="s">
        <v>195</v>
      </c>
      <c r="B15" s="107">
        <v>37253.040000000001</v>
      </c>
      <c r="C15" s="108">
        <v>67590.289999999994</v>
      </c>
      <c r="D15" s="106">
        <f t="shared" si="0"/>
        <v>-30337.249999999993</v>
      </c>
      <c r="E15" s="61"/>
      <c r="F15" s="61"/>
      <c r="G15" s="61"/>
      <c r="H15" s="56"/>
      <c r="I15" s="40"/>
      <c r="J15" s="40"/>
      <c r="K15" s="40"/>
      <c r="L15" s="40"/>
    </row>
    <row r="16" spans="1:12" ht="20.25" customHeight="1" x14ac:dyDescent="0.25">
      <c r="A16" s="75" t="s">
        <v>63</v>
      </c>
      <c r="B16" s="109">
        <f>SUM(B9:B15)</f>
        <v>359775.87</v>
      </c>
      <c r="C16" s="110">
        <f>SUM(C9:C15)</f>
        <v>356314.66</v>
      </c>
      <c r="D16" s="110">
        <f>SUM(D9:D15)</f>
        <v>3461.2100000000137</v>
      </c>
      <c r="E16" s="62"/>
      <c r="F16" s="56"/>
      <c r="G16" s="53"/>
      <c r="H16" s="53"/>
      <c r="I16" s="40"/>
      <c r="J16" s="40"/>
      <c r="K16" s="40"/>
      <c r="L16" s="40"/>
    </row>
    <row r="17" spans="1:12" ht="20.25" customHeight="1" x14ac:dyDescent="0.25">
      <c r="A17" s="111"/>
      <c r="B17" s="101"/>
      <c r="C17" s="102"/>
      <c r="D17" s="102"/>
      <c r="E17" s="62"/>
      <c r="F17" s="56"/>
      <c r="G17" s="53"/>
      <c r="H17" s="53"/>
      <c r="I17" s="40"/>
      <c r="J17" s="40"/>
      <c r="K17" s="40"/>
      <c r="L17" s="40"/>
    </row>
    <row r="18" spans="1:12" ht="20.25" customHeight="1" x14ac:dyDescent="0.25">
      <c r="A18" s="75" t="s">
        <v>4</v>
      </c>
      <c r="B18" s="76"/>
      <c r="C18" s="77"/>
      <c r="D18" s="77"/>
      <c r="E18" s="56"/>
      <c r="F18" s="56"/>
      <c r="G18" s="48"/>
      <c r="H18" s="56"/>
      <c r="I18" s="40"/>
      <c r="J18" s="40"/>
      <c r="K18" s="40"/>
      <c r="L18" s="40"/>
    </row>
    <row r="19" spans="1:12" ht="20.25" customHeight="1" x14ac:dyDescent="0.2">
      <c r="A19" s="112" t="s">
        <v>198</v>
      </c>
      <c r="B19" s="113">
        <v>22473.93</v>
      </c>
      <c r="C19" s="105">
        <v>30333.23</v>
      </c>
      <c r="D19" s="106">
        <f t="shared" ref="D19:D21" si="1">B19-C19</f>
        <v>-7859.2999999999993</v>
      </c>
      <c r="E19" s="56"/>
      <c r="F19" s="56"/>
      <c r="G19" s="48"/>
      <c r="H19" s="56"/>
      <c r="I19" s="40"/>
      <c r="J19" s="40"/>
      <c r="K19" s="40"/>
      <c r="L19" s="40"/>
    </row>
    <row r="20" spans="1:12" ht="20.25" customHeight="1" x14ac:dyDescent="0.2">
      <c r="A20" s="114" t="s">
        <v>102</v>
      </c>
      <c r="B20" s="113">
        <v>43045.73</v>
      </c>
      <c r="C20" s="115">
        <v>43156.26</v>
      </c>
      <c r="D20" s="106">
        <f t="shared" si="1"/>
        <v>-110.52999999999884</v>
      </c>
      <c r="E20" s="56"/>
      <c r="F20" s="56"/>
      <c r="G20" s="48"/>
      <c r="H20" s="56"/>
      <c r="I20" s="40"/>
      <c r="J20" s="40"/>
      <c r="K20" s="40"/>
      <c r="L20" s="40"/>
    </row>
    <row r="21" spans="1:12" ht="20.25" customHeight="1" x14ac:dyDescent="0.2">
      <c r="A21" s="114" t="s">
        <v>103</v>
      </c>
      <c r="B21" s="113">
        <v>11236.95</v>
      </c>
      <c r="C21" s="115">
        <v>8510.51</v>
      </c>
      <c r="D21" s="106">
        <f t="shared" si="1"/>
        <v>2726.4400000000005</v>
      </c>
      <c r="E21" s="56"/>
      <c r="F21" s="56"/>
      <c r="G21" s="48"/>
      <c r="H21" s="56"/>
      <c r="I21" s="40"/>
      <c r="J21" s="40"/>
      <c r="K21" s="40"/>
      <c r="L21" s="40"/>
    </row>
    <row r="22" spans="1:12" ht="20.25" customHeight="1" x14ac:dyDescent="0.25">
      <c r="A22" s="75" t="s">
        <v>64</v>
      </c>
      <c r="B22" s="99">
        <f>SUM(B19:B21)</f>
        <v>76756.61</v>
      </c>
      <c r="C22" s="116">
        <f>SUM(C19:C21)</f>
        <v>82000</v>
      </c>
      <c r="D22" s="116">
        <f>SUM(D19:D21)</f>
        <v>-5243.3899999999976</v>
      </c>
      <c r="E22" s="62"/>
      <c r="F22" s="56"/>
      <c r="G22" s="53"/>
      <c r="H22" s="53"/>
      <c r="I22" s="40"/>
      <c r="J22" s="40"/>
      <c r="K22" s="40"/>
      <c r="L22" s="40"/>
    </row>
    <row r="23" spans="1:12" ht="20.25" customHeight="1" x14ac:dyDescent="0.25">
      <c r="A23" s="117"/>
      <c r="B23" s="99"/>
      <c r="C23" s="118"/>
      <c r="D23" s="118"/>
      <c r="E23" s="62"/>
      <c r="F23" s="56"/>
      <c r="G23" s="53"/>
      <c r="H23" s="53"/>
      <c r="I23" s="40"/>
      <c r="J23" s="40"/>
      <c r="K23" s="40"/>
      <c r="L23" s="40"/>
    </row>
    <row r="24" spans="1:12" ht="20.25" customHeight="1" x14ac:dyDescent="0.25">
      <c r="A24" s="78" t="s">
        <v>5</v>
      </c>
      <c r="B24" s="76"/>
      <c r="C24" s="79"/>
      <c r="D24" s="79"/>
      <c r="E24" s="56"/>
      <c r="F24" s="56"/>
      <c r="G24" s="48"/>
      <c r="H24" s="56"/>
      <c r="I24" s="40"/>
      <c r="J24" s="40"/>
      <c r="K24" s="40"/>
      <c r="L24" s="40"/>
    </row>
    <row r="25" spans="1:12" ht="27.75" customHeight="1" x14ac:dyDescent="0.2">
      <c r="A25" s="103" t="s">
        <v>61</v>
      </c>
      <c r="B25" s="119">
        <v>4375</v>
      </c>
      <c r="C25" s="120">
        <f>1212.06+1500</f>
        <v>2712.06</v>
      </c>
      <c r="D25" s="120">
        <f>B25-C25</f>
        <v>1662.94</v>
      </c>
      <c r="E25" s="57"/>
      <c r="F25" s="58"/>
      <c r="G25" s="59"/>
      <c r="H25" s="59"/>
      <c r="I25" s="40"/>
      <c r="J25" s="40"/>
      <c r="K25" s="40"/>
      <c r="L25" s="40"/>
    </row>
    <row r="26" spans="1:12" ht="20.25" customHeight="1" x14ac:dyDescent="0.25">
      <c r="A26" s="114"/>
      <c r="B26" s="118"/>
      <c r="C26" s="116"/>
      <c r="D26" s="116"/>
      <c r="E26" s="62"/>
      <c r="F26" s="56"/>
      <c r="G26" s="53"/>
      <c r="H26" s="53"/>
      <c r="I26" s="40"/>
      <c r="J26" s="40"/>
      <c r="K26" s="40"/>
      <c r="L26" s="40"/>
    </row>
    <row r="27" spans="1:12" ht="20.25" customHeight="1" x14ac:dyDescent="0.25">
      <c r="A27" s="80" t="s">
        <v>6</v>
      </c>
      <c r="B27" s="76"/>
      <c r="C27" s="77"/>
      <c r="D27" s="77"/>
      <c r="E27" s="56"/>
      <c r="F27" s="56"/>
      <c r="G27" s="48"/>
      <c r="H27" s="56"/>
      <c r="I27" s="40"/>
      <c r="J27" s="40"/>
      <c r="K27" s="40"/>
      <c r="L27" s="40"/>
    </row>
    <row r="28" spans="1:12" ht="20.25" customHeight="1" x14ac:dyDescent="0.2">
      <c r="A28" s="103" t="s">
        <v>62</v>
      </c>
      <c r="B28" s="119">
        <v>2000</v>
      </c>
      <c r="C28" s="120">
        <v>0</v>
      </c>
      <c r="D28" s="120">
        <f>B28-C28</f>
        <v>2000</v>
      </c>
      <c r="E28" s="57"/>
      <c r="F28" s="58"/>
      <c r="G28" s="59"/>
      <c r="H28" s="63"/>
      <c r="I28" s="40"/>
      <c r="J28" s="40"/>
      <c r="K28" s="40"/>
      <c r="L28" s="40"/>
    </row>
    <row r="29" spans="1:12" ht="20.25" customHeight="1" thickBot="1" x14ac:dyDescent="0.3">
      <c r="A29" s="95"/>
      <c r="B29" s="101"/>
      <c r="C29" s="102"/>
      <c r="D29" s="102"/>
      <c r="E29" s="62"/>
      <c r="F29" s="56"/>
      <c r="G29" s="53"/>
      <c r="H29" s="53"/>
      <c r="I29" s="38"/>
      <c r="J29" s="38"/>
      <c r="K29" s="38"/>
      <c r="L29" s="38"/>
    </row>
    <row r="30" spans="1:12" ht="20.25" customHeight="1" thickBot="1" x14ac:dyDescent="0.3">
      <c r="A30" s="121" t="s">
        <v>7</v>
      </c>
      <c r="B30" s="122">
        <f>B6+B16+B22+B25+B28</f>
        <v>559858.84</v>
      </c>
      <c r="C30" s="122">
        <f>C6+C16+C22+C25+C28</f>
        <v>558506.23</v>
      </c>
      <c r="D30" s="122">
        <f>D6+D16+D22+D25+D28</f>
        <v>1352.610000000022</v>
      </c>
      <c r="E30" s="64"/>
      <c r="F30" s="65"/>
      <c r="G30" s="54"/>
      <c r="H30" s="54"/>
      <c r="I30" s="43"/>
      <c r="J30" s="43"/>
      <c r="K30" s="43"/>
      <c r="L30" s="43"/>
    </row>
    <row r="31" spans="1:12" ht="20.25" customHeight="1" thickBot="1" x14ac:dyDescent="0.25"/>
    <row r="32" spans="1:12" ht="19.5" customHeight="1" thickBot="1" x14ac:dyDescent="0.3">
      <c r="A32" s="94" t="s">
        <v>173</v>
      </c>
      <c r="B32" s="92"/>
      <c r="C32" s="92"/>
      <c r="D32" s="9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8"/>
  <sheetViews>
    <sheetView tabSelected="1" topLeftCell="A100" zoomScaleNormal="100" workbookViewId="0">
      <selection activeCell="L2" sqref="L2"/>
    </sheetView>
  </sheetViews>
  <sheetFormatPr defaultColWidth="9.140625" defaultRowHeight="12.75" x14ac:dyDescent="0.2"/>
  <cols>
    <col min="1" max="1" width="28.42578125" customWidth="1"/>
    <col min="2" max="2" width="20.28515625" customWidth="1"/>
    <col min="3" max="4" width="18.285156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8.75" thickBot="1" x14ac:dyDescent="0.3">
      <c r="A1" s="233" t="s">
        <v>172</v>
      </c>
      <c r="B1" s="234"/>
      <c r="C1" s="234"/>
      <c r="D1" s="236"/>
      <c r="E1" s="67"/>
      <c r="F1" s="68"/>
      <c r="G1" s="68"/>
      <c r="H1" s="68"/>
      <c r="I1" s="68"/>
      <c r="J1" s="68"/>
      <c r="K1" s="68"/>
      <c r="L1" s="68"/>
    </row>
    <row r="2" spans="1:12" ht="18.75" thickBot="1" x14ac:dyDescent="0.3">
      <c r="A2" s="88"/>
      <c r="B2" s="87"/>
      <c r="C2" s="87"/>
      <c r="D2" s="67"/>
      <c r="E2" s="67"/>
      <c r="F2" s="68"/>
      <c r="G2" s="68"/>
      <c r="H2" s="68"/>
      <c r="I2" s="68"/>
      <c r="J2" s="68"/>
      <c r="K2" s="68"/>
      <c r="L2" s="68"/>
    </row>
    <row r="3" spans="1:12" ht="18.75" thickBot="1" x14ac:dyDescent="0.3">
      <c r="A3" s="233" t="s">
        <v>105</v>
      </c>
      <c r="B3" s="234"/>
      <c r="C3" s="234"/>
      <c r="D3" s="235"/>
      <c r="E3" s="67"/>
      <c r="F3" s="68"/>
      <c r="G3" s="68"/>
      <c r="H3" s="68"/>
      <c r="I3" s="68"/>
      <c r="J3" s="68"/>
      <c r="K3" s="68"/>
      <c r="L3" s="68"/>
    </row>
    <row r="4" spans="1:12" ht="5.25" customHeight="1" thickBot="1" x14ac:dyDescent="0.25">
      <c r="A4" s="36"/>
      <c r="B4" s="37"/>
      <c r="C4" s="37"/>
      <c r="D4" s="37"/>
      <c r="E4" s="37"/>
      <c r="F4" s="34"/>
      <c r="G4" s="34"/>
      <c r="H4" s="35"/>
      <c r="I4" s="35"/>
      <c r="J4" s="35"/>
      <c r="K4" s="35"/>
      <c r="L4" s="35"/>
    </row>
    <row r="5" spans="1:12" ht="21.75" customHeight="1" thickBot="1" x14ac:dyDescent="0.25">
      <c r="A5" s="123" t="s">
        <v>106</v>
      </c>
      <c r="B5" s="124" t="s">
        <v>60</v>
      </c>
      <c r="C5" s="125" t="s">
        <v>58</v>
      </c>
      <c r="D5" s="125" t="s">
        <v>171</v>
      </c>
      <c r="E5" s="37"/>
      <c r="F5" s="34"/>
      <c r="G5" s="34"/>
      <c r="H5" s="35"/>
      <c r="I5" s="35"/>
      <c r="J5" s="35"/>
      <c r="K5" s="35"/>
      <c r="L5" s="35"/>
    </row>
    <row r="6" spans="1:12" ht="21.75" customHeight="1" x14ac:dyDescent="0.2">
      <c r="A6" s="126" t="s">
        <v>39</v>
      </c>
      <c r="B6" s="127">
        <v>1100</v>
      </c>
      <c r="C6" s="128">
        <v>1296.1400000000001</v>
      </c>
      <c r="D6" s="127">
        <f>B6-C6</f>
        <v>-196.1400000000001</v>
      </c>
      <c r="E6" s="37"/>
      <c r="F6" s="34"/>
      <c r="G6" s="34"/>
      <c r="H6" s="35"/>
      <c r="I6" s="35"/>
      <c r="J6" s="35"/>
      <c r="K6" s="35"/>
      <c r="L6" s="35"/>
    </row>
    <row r="7" spans="1:12" ht="21.75" customHeight="1" thickBot="1" x14ac:dyDescent="0.25">
      <c r="A7" s="129" t="s">
        <v>107</v>
      </c>
      <c r="B7" s="104">
        <v>1350</v>
      </c>
      <c r="C7" s="130">
        <v>1288.42</v>
      </c>
      <c r="D7" s="136">
        <f>B7-C7</f>
        <v>61.579999999999927</v>
      </c>
      <c r="E7" s="37"/>
      <c r="F7" s="34"/>
      <c r="G7" s="34"/>
      <c r="H7" s="35"/>
      <c r="I7" s="35"/>
      <c r="J7" s="35"/>
      <c r="K7" s="35"/>
      <c r="L7" s="35"/>
    </row>
    <row r="8" spans="1:12" ht="21.75" customHeight="1" thickBot="1" x14ac:dyDescent="0.25">
      <c r="A8" s="123" t="s">
        <v>109</v>
      </c>
      <c r="B8" s="131">
        <f>SUM(B6:B7)</f>
        <v>2450</v>
      </c>
      <c r="C8" s="132">
        <f>SUM(C6:C7)</f>
        <v>2584.5600000000004</v>
      </c>
      <c r="D8" s="132">
        <f>SUM(D6:D7)</f>
        <v>-134.56000000000017</v>
      </c>
      <c r="E8" s="37"/>
      <c r="F8" s="34"/>
      <c r="G8" s="34"/>
      <c r="H8" s="35"/>
      <c r="I8" s="35"/>
      <c r="J8" s="35"/>
      <c r="K8" s="35"/>
      <c r="L8" s="35"/>
    </row>
    <row r="9" spans="1:12" ht="6.75" customHeight="1" thickBot="1" x14ac:dyDescent="0.25">
      <c r="A9" s="36"/>
      <c r="B9" s="74"/>
      <c r="C9" s="74"/>
      <c r="D9" s="74"/>
      <c r="E9" s="37"/>
      <c r="F9" s="34"/>
      <c r="G9" s="34"/>
      <c r="H9" s="35"/>
      <c r="I9" s="35"/>
      <c r="J9" s="35"/>
      <c r="K9" s="35"/>
      <c r="L9" s="35"/>
    </row>
    <row r="10" spans="1:12" ht="21.75" customHeight="1" thickBot="1" x14ac:dyDescent="0.25">
      <c r="A10" s="123" t="s">
        <v>110</v>
      </c>
      <c r="B10" s="124" t="s">
        <v>60</v>
      </c>
      <c r="C10" s="125" t="s">
        <v>58</v>
      </c>
      <c r="D10" s="125" t="s">
        <v>171</v>
      </c>
      <c r="E10" s="37"/>
      <c r="F10" s="34"/>
      <c r="G10" s="34"/>
      <c r="H10" s="35"/>
      <c r="I10" s="35"/>
      <c r="J10" s="35"/>
      <c r="K10" s="35"/>
      <c r="L10" s="35"/>
    </row>
    <row r="11" spans="1:12" ht="21.75" customHeight="1" x14ac:dyDescent="0.2">
      <c r="A11" s="126" t="s">
        <v>39</v>
      </c>
      <c r="B11" s="127">
        <v>1100</v>
      </c>
      <c r="C11" s="128">
        <v>1331.5</v>
      </c>
      <c r="D11" s="127">
        <f>B11-C11</f>
        <v>-231.5</v>
      </c>
      <c r="E11" s="37"/>
      <c r="F11" s="34"/>
      <c r="G11" s="34"/>
      <c r="H11" s="35"/>
      <c r="I11" s="35"/>
      <c r="J11" s="35"/>
      <c r="K11" s="35"/>
      <c r="L11" s="35"/>
    </row>
    <row r="12" spans="1:12" ht="21.75" customHeight="1" x14ac:dyDescent="0.2">
      <c r="A12" s="129" t="s">
        <v>107</v>
      </c>
      <c r="B12" s="104">
        <v>1350</v>
      </c>
      <c r="C12" s="130">
        <v>1079.4000000000001</v>
      </c>
      <c r="D12" s="104">
        <f>B12-C12</f>
        <v>270.59999999999991</v>
      </c>
      <c r="E12" s="37"/>
      <c r="F12" s="34"/>
      <c r="G12" s="34"/>
      <c r="H12" s="35"/>
      <c r="I12" s="35"/>
      <c r="J12" s="35"/>
      <c r="K12" s="35"/>
      <c r="L12" s="35"/>
    </row>
    <row r="13" spans="1:12" ht="21.75" customHeight="1" thickBot="1" x14ac:dyDescent="0.25">
      <c r="A13" s="133" t="s">
        <v>114</v>
      </c>
      <c r="B13" s="134">
        <v>0</v>
      </c>
      <c r="C13" s="135">
        <v>230</v>
      </c>
      <c r="D13" s="136">
        <f>B13-C13</f>
        <v>-230</v>
      </c>
      <c r="E13" s="37"/>
      <c r="F13" s="34"/>
      <c r="G13" s="34"/>
      <c r="H13" s="35"/>
      <c r="I13" s="35"/>
      <c r="J13" s="35"/>
      <c r="K13" s="35"/>
      <c r="L13" s="35"/>
    </row>
    <row r="14" spans="1:12" ht="21.75" customHeight="1" thickBot="1" x14ac:dyDescent="0.25">
      <c r="A14" s="123" t="s">
        <v>109</v>
      </c>
      <c r="B14" s="131">
        <f>SUM(B11:B13)</f>
        <v>2450</v>
      </c>
      <c r="C14" s="132">
        <f>SUM(C11:C13)</f>
        <v>2640.9</v>
      </c>
      <c r="D14" s="132">
        <f>SUM(D11:D13)</f>
        <v>-190.90000000000009</v>
      </c>
      <c r="E14" s="37"/>
      <c r="F14" s="34"/>
      <c r="G14" s="34"/>
      <c r="H14" s="35"/>
      <c r="I14" s="35"/>
      <c r="J14" s="35"/>
      <c r="K14" s="35"/>
      <c r="L14" s="35"/>
    </row>
    <row r="15" spans="1:12" ht="8.25" customHeight="1" thickBot="1" x14ac:dyDescent="0.25">
      <c r="A15" s="36"/>
      <c r="B15" s="37"/>
      <c r="C15" s="37"/>
      <c r="D15" s="37"/>
      <c r="E15" s="37"/>
      <c r="F15" s="34"/>
      <c r="G15" s="34"/>
      <c r="H15" s="35"/>
      <c r="I15" s="35"/>
      <c r="J15" s="35"/>
      <c r="K15" s="35"/>
      <c r="L15" s="35"/>
    </row>
    <row r="16" spans="1:12" ht="21.75" customHeight="1" thickBot="1" x14ac:dyDescent="0.25">
      <c r="A16" s="123" t="s">
        <v>111</v>
      </c>
      <c r="B16" s="124" t="s">
        <v>60</v>
      </c>
      <c r="C16" s="125" t="s">
        <v>58</v>
      </c>
      <c r="D16" s="125" t="s">
        <v>171</v>
      </c>
      <c r="E16" s="37"/>
      <c r="F16" s="34"/>
      <c r="G16" s="34"/>
      <c r="H16" s="35"/>
      <c r="I16" s="35"/>
      <c r="J16" s="35"/>
      <c r="K16" s="35"/>
      <c r="L16" s="35"/>
    </row>
    <row r="17" spans="1:12" ht="21.75" customHeight="1" x14ac:dyDescent="0.2">
      <c r="A17" s="126" t="s">
        <v>39</v>
      </c>
      <c r="B17" s="127">
        <v>1100</v>
      </c>
      <c r="C17" s="128">
        <v>1917.5</v>
      </c>
      <c r="D17" s="127">
        <f>B17-C17</f>
        <v>-817.5</v>
      </c>
      <c r="E17" s="37"/>
      <c r="F17" s="34"/>
      <c r="G17" s="34"/>
      <c r="H17" s="35"/>
      <c r="I17" s="35"/>
      <c r="J17" s="35"/>
      <c r="K17" s="35"/>
      <c r="L17" s="35"/>
    </row>
    <row r="18" spans="1:12" ht="21.75" customHeight="1" thickBot="1" x14ac:dyDescent="0.25">
      <c r="A18" s="129" t="s">
        <v>107</v>
      </c>
      <c r="B18" s="104">
        <v>1350</v>
      </c>
      <c r="C18" s="130">
        <v>1850</v>
      </c>
      <c r="D18" s="136">
        <f>B18-C18</f>
        <v>-500</v>
      </c>
      <c r="E18" s="37"/>
      <c r="F18" s="34"/>
      <c r="G18" s="34"/>
      <c r="H18" s="35"/>
      <c r="I18" s="35"/>
      <c r="J18" s="35"/>
      <c r="K18" s="35"/>
      <c r="L18" s="35"/>
    </row>
    <row r="19" spans="1:12" ht="21.75" customHeight="1" thickBot="1" x14ac:dyDescent="0.25">
      <c r="A19" s="123" t="s">
        <v>109</v>
      </c>
      <c r="B19" s="131">
        <f>SUM(B17:B18)</f>
        <v>2450</v>
      </c>
      <c r="C19" s="132">
        <f>SUM(C17:C18)</f>
        <v>3767.5</v>
      </c>
      <c r="D19" s="132">
        <f>SUM(D17:D18)</f>
        <v>-1317.5</v>
      </c>
      <c r="E19" s="37"/>
      <c r="F19" s="34"/>
      <c r="G19" s="34"/>
      <c r="H19" s="35"/>
      <c r="I19" s="35"/>
      <c r="J19" s="35"/>
      <c r="K19" s="35"/>
      <c r="L19" s="35"/>
    </row>
    <row r="20" spans="1:12" ht="7.5" customHeight="1" thickBot="1" x14ac:dyDescent="0.25">
      <c r="A20" s="86"/>
      <c r="B20" s="86"/>
      <c r="C20" s="86"/>
      <c r="D20" s="86"/>
    </row>
    <row r="21" spans="1:12" ht="21.75" customHeight="1" thickBot="1" x14ac:dyDescent="0.25">
      <c r="A21" s="123" t="s">
        <v>112</v>
      </c>
      <c r="B21" s="124" t="s">
        <v>60</v>
      </c>
      <c r="C21" s="125" t="s">
        <v>58</v>
      </c>
      <c r="D21" s="125" t="s">
        <v>171</v>
      </c>
      <c r="E21" s="37"/>
      <c r="F21" s="34"/>
      <c r="G21" s="34"/>
      <c r="H21" s="35"/>
      <c r="I21" s="35"/>
      <c r="J21" s="35"/>
      <c r="K21" s="35"/>
      <c r="L21" s="35"/>
    </row>
    <row r="22" spans="1:12" ht="21.75" customHeight="1" x14ac:dyDescent="0.2">
      <c r="A22" s="126" t="s">
        <v>39</v>
      </c>
      <c r="B22" s="127">
        <v>0</v>
      </c>
      <c r="C22" s="128">
        <v>1116.3</v>
      </c>
      <c r="D22" s="127">
        <f>B22-C22</f>
        <v>-1116.3</v>
      </c>
      <c r="E22" s="37"/>
      <c r="F22" s="34"/>
      <c r="G22" s="34"/>
      <c r="H22" s="35"/>
      <c r="I22" s="35"/>
      <c r="J22" s="35"/>
      <c r="K22" s="35"/>
      <c r="L22" s="35"/>
    </row>
    <row r="23" spans="1:12" ht="21.75" customHeight="1" thickBot="1" x14ac:dyDescent="0.25">
      <c r="A23" s="129" t="s">
        <v>107</v>
      </c>
      <c r="B23" s="104">
        <v>0</v>
      </c>
      <c r="C23" s="130">
        <v>986</v>
      </c>
      <c r="D23" s="136">
        <f>B23-C23</f>
        <v>-986</v>
      </c>
      <c r="E23" s="37"/>
      <c r="F23" s="34"/>
      <c r="G23" s="34"/>
      <c r="H23" s="35"/>
      <c r="I23" s="35"/>
      <c r="J23" s="35"/>
      <c r="K23" s="35"/>
      <c r="L23" s="35"/>
    </row>
    <row r="24" spans="1:12" ht="21.75" customHeight="1" thickBot="1" x14ac:dyDescent="0.25">
      <c r="A24" s="123" t="s">
        <v>109</v>
      </c>
      <c r="B24" s="131">
        <f t="shared" ref="B24:C24" si="0">SUM(B22:B23)</f>
        <v>0</v>
      </c>
      <c r="C24" s="132">
        <f t="shared" si="0"/>
        <v>2102.3000000000002</v>
      </c>
      <c r="D24" s="132">
        <f t="shared" ref="D24" si="1">SUM(D22:D23)</f>
        <v>-2102.3000000000002</v>
      </c>
      <c r="E24" s="37"/>
      <c r="F24" s="34"/>
      <c r="G24" s="34"/>
      <c r="H24" s="35"/>
      <c r="I24" s="35"/>
      <c r="J24" s="35"/>
      <c r="K24" s="35"/>
      <c r="L24" s="35"/>
    </row>
    <row r="25" spans="1:12" ht="5.25" customHeight="1" thickBot="1" x14ac:dyDescent="0.25">
      <c r="A25" s="86"/>
      <c r="B25" s="86"/>
      <c r="C25" s="86"/>
      <c r="D25" s="86"/>
    </row>
    <row r="26" spans="1:12" ht="21.75" customHeight="1" thickBot="1" x14ac:dyDescent="0.25">
      <c r="A26" s="123" t="s">
        <v>113</v>
      </c>
      <c r="B26" s="124" t="s">
        <v>60</v>
      </c>
      <c r="C26" s="125" t="s">
        <v>58</v>
      </c>
      <c r="D26" s="125" t="s">
        <v>171</v>
      </c>
      <c r="E26" s="37"/>
      <c r="F26" s="34"/>
      <c r="G26" s="34"/>
      <c r="H26" s="35"/>
      <c r="I26" s="35"/>
      <c r="J26" s="35"/>
      <c r="K26" s="35"/>
      <c r="L26" s="35"/>
    </row>
    <row r="27" spans="1:12" ht="21.75" customHeight="1" x14ac:dyDescent="0.2">
      <c r="A27" s="126" t="s">
        <v>39</v>
      </c>
      <c r="B27" s="127">
        <v>0</v>
      </c>
      <c r="C27" s="128">
        <v>1300</v>
      </c>
      <c r="D27" s="127">
        <f>B27-C27</f>
        <v>-1300</v>
      </c>
      <c r="E27" s="37"/>
      <c r="F27" s="34"/>
      <c r="G27" s="34"/>
      <c r="H27" s="35"/>
      <c r="I27" s="35"/>
      <c r="J27" s="35"/>
      <c r="K27" s="35"/>
      <c r="L27" s="35"/>
    </row>
    <row r="28" spans="1:12" ht="21.75" customHeight="1" thickBot="1" x14ac:dyDescent="0.25">
      <c r="A28" s="129" t="s">
        <v>107</v>
      </c>
      <c r="B28" s="104">
        <v>0</v>
      </c>
      <c r="C28" s="130">
        <v>1200</v>
      </c>
      <c r="D28" s="136">
        <f>B28-C28</f>
        <v>-1200</v>
      </c>
      <c r="E28" s="37"/>
      <c r="F28" s="34"/>
      <c r="G28" s="34"/>
      <c r="H28" s="35"/>
      <c r="I28" s="35"/>
      <c r="J28" s="35"/>
      <c r="K28" s="35"/>
      <c r="L28" s="35"/>
    </row>
    <row r="29" spans="1:12" ht="21.75" customHeight="1" thickBot="1" x14ac:dyDescent="0.25">
      <c r="A29" s="123" t="s">
        <v>109</v>
      </c>
      <c r="B29" s="131">
        <f t="shared" ref="B29" si="2">SUM(B27:B28)</f>
        <v>0</v>
      </c>
      <c r="C29" s="132">
        <f t="shared" ref="C29:D29" si="3">SUM(C27:C28)</f>
        <v>2500</v>
      </c>
      <c r="D29" s="132">
        <f t="shared" si="3"/>
        <v>-2500</v>
      </c>
      <c r="E29" s="37"/>
      <c r="F29" s="34"/>
      <c r="G29" s="34"/>
      <c r="H29" s="35"/>
      <c r="I29" s="35"/>
      <c r="J29" s="35"/>
      <c r="K29" s="35"/>
      <c r="L29" s="35"/>
    </row>
    <row r="30" spans="1:12" ht="19.5" customHeight="1" thickBot="1" x14ac:dyDescent="0.25">
      <c r="C30" s="86"/>
      <c r="D30" s="86"/>
    </row>
    <row r="31" spans="1:12" ht="19.5" customHeight="1" thickBot="1" x14ac:dyDescent="0.3">
      <c r="A31" s="94" t="s">
        <v>173</v>
      </c>
      <c r="B31" s="137"/>
      <c r="C31" s="138"/>
      <c r="D31" s="139"/>
    </row>
    <row r="32" spans="1:12" ht="12" customHeight="1" thickBot="1" x14ac:dyDescent="0.25">
      <c r="C32" s="86"/>
      <c r="D32" s="86"/>
    </row>
    <row r="33" spans="1:12" ht="18.75" thickBot="1" x14ac:dyDescent="0.3">
      <c r="A33" s="233" t="s">
        <v>115</v>
      </c>
      <c r="B33" s="234"/>
      <c r="C33" s="234"/>
      <c r="D33" s="235"/>
      <c r="E33" s="67"/>
      <c r="F33" s="68"/>
      <c r="G33" s="68"/>
      <c r="H33" s="68"/>
      <c r="I33" s="68"/>
      <c r="J33" s="68"/>
      <c r="K33" s="68"/>
      <c r="L33" s="68"/>
    </row>
    <row r="34" spans="1:12" ht="6.75" customHeight="1" thickBot="1" x14ac:dyDescent="0.25">
      <c r="A34" s="36"/>
      <c r="B34" s="37"/>
      <c r="C34" s="37"/>
      <c r="D34" s="37"/>
      <c r="E34" s="37"/>
      <c r="F34" s="34"/>
      <c r="G34" s="34"/>
      <c r="H34" s="35"/>
      <c r="I34" s="35"/>
      <c r="J34" s="35"/>
      <c r="K34" s="35"/>
      <c r="L34" s="35"/>
    </row>
    <row r="35" spans="1:12" ht="21.75" customHeight="1" thickBot="1" x14ac:dyDescent="0.25">
      <c r="A35" s="123" t="s">
        <v>116</v>
      </c>
      <c r="B35" s="124" t="s">
        <v>60</v>
      </c>
      <c r="C35" s="125" t="s">
        <v>58</v>
      </c>
      <c r="D35" s="125" t="s">
        <v>171</v>
      </c>
      <c r="E35" s="37"/>
      <c r="F35" s="34"/>
      <c r="G35" s="34"/>
      <c r="H35" s="35"/>
      <c r="I35" s="35"/>
      <c r="J35" s="35"/>
      <c r="K35" s="35"/>
      <c r="L35" s="35"/>
    </row>
    <row r="36" spans="1:12" ht="21.75" customHeight="1" x14ac:dyDescent="0.2">
      <c r="A36" s="126" t="s">
        <v>39</v>
      </c>
      <c r="B36" s="127">
        <v>7040</v>
      </c>
      <c r="C36" s="128">
        <v>10836.84</v>
      </c>
      <c r="D36" s="127">
        <f t="shared" ref="D36:D41" si="4">B36-C36</f>
        <v>-3796.84</v>
      </c>
      <c r="E36" s="37"/>
      <c r="F36" s="34"/>
      <c r="G36" s="34"/>
      <c r="H36" s="35"/>
      <c r="I36" s="35"/>
      <c r="J36" s="35"/>
      <c r="K36" s="35"/>
      <c r="L36" s="35"/>
    </row>
    <row r="37" spans="1:12" ht="21.75" customHeight="1" x14ac:dyDescent="0.2">
      <c r="A37" s="129" t="s">
        <v>107</v>
      </c>
      <c r="B37" s="107">
        <v>14080</v>
      </c>
      <c r="C37" s="140">
        <v>8400.8799999999992</v>
      </c>
      <c r="D37" s="104">
        <f t="shared" si="4"/>
        <v>5679.1200000000008</v>
      </c>
      <c r="E37" s="37"/>
      <c r="F37" s="34"/>
      <c r="G37" s="34"/>
      <c r="H37" s="35"/>
      <c r="I37" s="35"/>
      <c r="J37" s="35"/>
      <c r="K37" s="35"/>
      <c r="L37" s="35"/>
    </row>
    <row r="38" spans="1:12" ht="21.75" customHeight="1" x14ac:dyDescent="0.2">
      <c r="A38" s="141" t="s">
        <v>108</v>
      </c>
      <c r="B38" s="107">
        <v>4725</v>
      </c>
      <c r="C38" s="140">
        <v>3254.28</v>
      </c>
      <c r="D38" s="104">
        <f t="shared" si="4"/>
        <v>1470.7199999999998</v>
      </c>
      <c r="E38" s="37"/>
      <c r="F38" s="34"/>
      <c r="G38" s="34"/>
      <c r="H38" s="35"/>
      <c r="I38" s="35"/>
      <c r="J38" s="35"/>
      <c r="K38" s="35"/>
      <c r="L38" s="35"/>
    </row>
    <row r="39" spans="1:12" ht="21.75" customHeight="1" x14ac:dyDescent="0.2">
      <c r="A39" s="141" t="s">
        <v>49</v>
      </c>
      <c r="B39" s="107">
        <v>5700</v>
      </c>
      <c r="C39" s="140">
        <v>5153.63</v>
      </c>
      <c r="D39" s="104">
        <f t="shared" si="4"/>
        <v>546.36999999999989</v>
      </c>
      <c r="E39" s="37"/>
      <c r="F39" s="34"/>
      <c r="G39" s="34"/>
      <c r="H39" s="35"/>
      <c r="I39" s="35"/>
      <c r="J39" s="35"/>
      <c r="K39" s="35"/>
      <c r="L39" s="35"/>
    </row>
    <row r="40" spans="1:12" ht="21.75" customHeight="1" x14ac:dyDescent="0.2">
      <c r="A40" s="141" t="s">
        <v>117</v>
      </c>
      <c r="B40" s="107">
        <v>2700</v>
      </c>
      <c r="C40" s="140">
        <v>1495.32</v>
      </c>
      <c r="D40" s="104">
        <f t="shared" si="4"/>
        <v>1204.68</v>
      </c>
      <c r="E40" s="37"/>
      <c r="F40" s="34"/>
      <c r="G40" s="34"/>
      <c r="H40" s="35"/>
      <c r="I40" s="35"/>
      <c r="J40" s="35"/>
      <c r="K40" s="35"/>
      <c r="L40" s="35"/>
    </row>
    <row r="41" spans="1:12" ht="21.75" customHeight="1" thickBot="1" x14ac:dyDescent="0.25">
      <c r="A41" s="129" t="s">
        <v>114</v>
      </c>
      <c r="B41" s="104">
        <v>1200</v>
      </c>
      <c r="C41" s="130">
        <v>559.91</v>
      </c>
      <c r="D41" s="136">
        <f t="shared" si="4"/>
        <v>640.09</v>
      </c>
      <c r="E41" s="37"/>
      <c r="F41" s="34"/>
      <c r="G41" s="34"/>
      <c r="H41" s="35"/>
      <c r="I41" s="35"/>
      <c r="J41" s="35"/>
      <c r="K41" s="35"/>
      <c r="L41" s="35"/>
    </row>
    <row r="42" spans="1:12" ht="21.75" customHeight="1" thickBot="1" x14ac:dyDescent="0.25">
      <c r="A42" s="123" t="s">
        <v>109</v>
      </c>
      <c r="B42" s="131">
        <f>SUM(B36:B41)</f>
        <v>35445</v>
      </c>
      <c r="C42" s="132">
        <f>SUM(C36:C41)</f>
        <v>29700.86</v>
      </c>
      <c r="D42" s="132">
        <f>SUM(D36:D41)</f>
        <v>5744.14</v>
      </c>
      <c r="E42" s="37"/>
      <c r="F42" s="34"/>
      <c r="G42" s="34"/>
      <c r="H42" s="35"/>
      <c r="I42" s="35"/>
      <c r="J42" s="35"/>
      <c r="K42" s="35"/>
      <c r="L42" s="35"/>
    </row>
    <row r="43" spans="1:12" ht="7.5" customHeight="1" thickBot="1" x14ac:dyDescent="0.25">
      <c r="A43" s="86"/>
      <c r="B43" s="86"/>
      <c r="C43" s="86"/>
      <c r="D43" s="86"/>
    </row>
    <row r="44" spans="1:12" ht="21.75" customHeight="1" thickBot="1" x14ac:dyDescent="0.25">
      <c r="A44" s="123" t="s">
        <v>174</v>
      </c>
      <c r="B44" s="124" t="s">
        <v>60</v>
      </c>
      <c r="C44" s="125" t="s">
        <v>58</v>
      </c>
      <c r="D44" s="125" t="s">
        <v>171</v>
      </c>
      <c r="E44" s="37"/>
      <c r="F44" s="34"/>
      <c r="G44" s="34"/>
      <c r="H44" s="35"/>
      <c r="I44" s="35"/>
      <c r="J44" s="35"/>
      <c r="K44" s="35"/>
      <c r="L44" s="35"/>
    </row>
    <row r="45" spans="1:12" ht="21.75" customHeight="1" x14ac:dyDescent="0.2">
      <c r="A45" s="126" t="s">
        <v>39</v>
      </c>
      <c r="B45" s="127">
        <v>7040</v>
      </c>
      <c r="C45" s="128">
        <v>0</v>
      </c>
      <c r="D45" s="127">
        <f t="shared" ref="D45:D50" si="5">B45-C45</f>
        <v>7040</v>
      </c>
      <c r="E45" s="37"/>
      <c r="F45" s="34"/>
      <c r="G45" s="34"/>
      <c r="H45" s="35"/>
      <c r="I45" s="35"/>
      <c r="J45" s="35"/>
      <c r="K45" s="35"/>
      <c r="L45" s="35"/>
    </row>
    <row r="46" spans="1:12" ht="21.75" customHeight="1" x14ac:dyDescent="0.2">
      <c r="A46" s="129" t="s">
        <v>107</v>
      </c>
      <c r="B46" s="107">
        <v>10560</v>
      </c>
      <c r="C46" s="140">
        <v>0</v>
      </c>
      <c r="D46" s="104">
        <f t="shared" si="5"/>
        <v>10560</v>
      </c>
      <c r="E46" s="37"/>
      <c r="F46" s="34"/>
      <c r="G46" s="34"/>
      <c r="H46" s="35"/>
      <c r="I46" s="35"/>
      <c r="J46" s="35"/>
      <c r="K46" s="35"/>
      <c r="L46" s="35"/>
    </row>
    <row r="47" spans="1:12" ht="21.75" customHeight="1" x14ac:dyDescent="0.2">
      <c r="A47" s="141" t="s">
        <v>108</v>
      </c>
      <c r="B47" s="107">
        <v>3150</v>
      </c>
      <c r="C47" s="140">
        <v>0</v>
      </c>
      <c r="D47" s="104">
        <f t="shared" si="5"/>
        <v>3150</v>
      </c>
      <c r="E47" s="37"/>
      <c r="F47" s="34"/>
      <c r="G47" s="34"/>
      <c r="H47" s="35"/>
      <c r="I47" s="35"/>
      <c r="J47" s="35"/>
      <c r="K47" s="35"/>
      <c r="L47" s="35"/>
    </row>
    <row r="48" spans="1:12" ht="21.75" customHeight="1" x14ac:dyDescent="0.2">
      <c r="A48" s="141" t="s">
        <v>49</v>
      </c>
      <c r="B48" s="107">
        <v>3800</v>
      </c>
      <c r="C48" s="140">
        <v>0</v>
      </c>
      <c r="D48" s="104">
        <f t="shared" si="5"/>
        <v>3800</v>
      </c>
      <c r="E48" s="37"/>
      <c r="F48" s="34"/>
      <c r="G48" s="34"/>
      <c r="H48" s="35"/>
      <c r="I48" s="35"/>
      <c r="J48" s="35"/>
      <c r="K48" s="35"/>
      <c r="L48" s="35"/>
    </row>
    <row r="49" spans="1:12" ht="21.75" customHeight="1" x14ac:dyDescent="0.2">
      <c r="A49" s="141" t="s">
        <v>117</v>
      </c>
      <c r="B49" s="107">
        <v>1800</v>
      </c>
      <c r="C49" s="140">
        <v>0</v>
      </c>
      <c r="D49" s="104">
        <f t="shared" si="5"/>
        <v>1800</v>
      </c>
      <c r="E49" s="37"/>
      <c r="F49" s="34"/>
      <c r="G49" s="34"/>
      <c r="H49" s="35"/>
      <c r="I49" s="35"/>
      <c r="J49" s="35"/>
      <c r="K49" s="35"/>
      <c r="L49" s="35"/>
    </row>
    <row r="50" spans="1:12" ht="21.75" customHeight="1" thickBot="1" x14ac:dyDescent="0.25">
      <c r="A50" s="129" t="s">
        <v>114</v>
      </c>
      <c r="B50" s="104">
        <v>1200</v>
      </c>
      <c r="C50" s="130">
        <v>0</v>
      </c>
      <c r="D50" s="136">
        <f t="shared" si="5"/>
        <v>1200</v>
      </c>
      <c r="E50" s="37"/>
      <c r="F50" s="34"/>
      <c r="G50" s="34"/>
      <c r="H50" s="35"/>
      <c r="I50" s="35"/>
      <c r="J50" s="35"/>
      <c r="K50" s="35"/>
      <c r="L50" s="35"/>
    </row>
    <row r="51" spans="1:12" ht="21.75" customHeight="1" thickBot="1" x14ac:dyDescent="0.25">
      <c r="A51" s="123" t="s">
        <v>109</v>
      </c>
      <c r="B51" s="131">
        <f>SUM(B45:B50)</f>
        <v>27550</v>
      </c>
      <c r="C51" s="132">
        <f>SUM(C45:C50)</f>
        <v>0</v>
      </c>
      <c r="D51" s="132">
        <f>SUM(D45:D50)</f>
        <v>27550</v>
      </c>
      <c r="E51" s="37"/>
      <c r="F51" s="34"/>
      <c r="G51" s="34"/>
      <c r="H51" s="35"/>
      <c r="I51" s="35"/>
      <c r="J51" s="35"/>
      <c r="K51" s="35"/>
      <c r="L51" s="35"/>
    </row>
    <row r="52" spans="1:12" ht="5.25" customHeight="1" thickBot="1" x14ac:dyDescent="0.25">
      <c r="A52" s="86"/>
      <c r="B52" s="86"/>
      <c r="C52" s="86"/>
      <c r="D52" s="86"/>
    </row>
    <row r="53" spans="1:12" ht="21.75" customHeight="1" thickBot="1" x14ac:dyDescent="0.25">
      <c r="A53" s="123" t="s">
        <v>175</v>
      </c>
      <c r="B53" s="124" t="s">
        <v>60</v>
      </c>
      <c r="C53" s="125" t="s">
        <v>58</v>
      </c>
      <c r="D53" s="125" t="s">
        <v>171</v>
      </c>
      <c r="E53" s="37"/>
      <c r="F53" s="34"/>
      <c r="G53" s="34"/>
      <c r="H53" s="35"/>
      <c r="I53" s="35"/>
      <c r="J53" s="35"/>
      <c r="K53" s="35"/>
      <c r="L53" s="35"/>
    </row>
    <row r="54" spans="1:12" ht="21.75" customHeight="1" x14ac:dyDescent="0.2">
      <c r="A54" s="126" t="s">
        <v>39</v>
      </c>
      <c r="B54" s="127">
        <v>7040</v>
      </c>
      <c r="C54" s="128">
        <v>8000</v>
      </c>
      <c r="D54" s="127">
        <f t="shared" ref="D54:D59" si="6">B54-C54</f>
        <v>-960</v>
      </c>
      <c r="E54" s="37"/>
      <c r="F54" s="34"/>
      <c r="G54" s="34"/>
      <c r="H54" s="35"/>
      <c r="I54" s="35"/>
      <c r="J54" s="35"/>
      <c r="K54" s="35"/>
      <c r="L54" s="35"/>
    </row>
    <row r="55" spans="1:12" ht="21.75" customHeight="1" x14ac:dyDescent="0.2">
      <c r="A55" s="129" t="s">
        <v>107</v>
      </c>
      <c r="B55" s="107">
        <v>14080</v>
      </c>
      <c r="C55" s="140">
        <v>8000</v>
      </c>
      <c r="D55" s="104">
        <f t="shared" si="6"/>
        <v>6080</v>
      </c>
      <c r="E55" s="37"/>
      <c r="F55" s="34"/>
      <c r="G55" s="34"/>
      <c r="H55" s="35"/>
      <c r="I55" s="35"/>
      <c r="J55" s="35"/>
      <c r="K55" s="35"/>
      <c r="L55" s="35"/>
    </row>
    <row r="56" spans="1:12" ht="21.75" customHeight="1" x14ac:dyDescent="0.2">
      <c r="A56" s="141" t="s">
        <v>108</v>
      </c>
      <c r="B56" s="107">
        <v>4725</v>
      </c>
      <c r="C56" s="140">
        <v>5000</v>
      </c>
      <c r="D56" s="104">
        <f t="shared" si="6"/>
        <v>-275</v>
      </c>
      <c r="E56" s="37"/>
      <c r="F56" s="34"/>
      <c r="G56" s="34"/>
      <c r="H56" s="35"/>
      <c r="I56" s="35"/>
      <c r="J56" s="35"/>
      <c r="K56" s="35"/>
      <c r="L56" s="35"/>
    </row>
    <row r="57" spans="1:12" ht="21.75" customHeight="1" x14ac:dyDescent="0.2">
      <c r="A57" s="141" t="s">
        <v>49</v>
      </c>
      <c r="B57" s="107">
        <v>5700</v>
      </c>
      <c r="C57" s="140">
        <v>5000</v>
      </c>
      <c r="D57" s="104">
        <f t="shared" si="6"/>
        <v>700</v>
      </c>
      <c r="E57" s="37"/>
      <c r="F57" s="34"/>
      <c r="G57" s="34"/>
      <c r="H57" s="35"/>
      <c r="I57" s="35"/>
      <c r="J57" s="35"/>
      <c r="K57" s="35"/>
      <c r="L57" s="35"/>
    </row>
    <row r="58" spans="1:12" ht="21.75" customHeight="1" x14ac:dyDescent="0.2">
      <c r="A58" s="141" t="s">
        <v>117</v>
      </c>
      <c r="B58" s="107">
        <v>2700</v>
      </c>
      <c r="C58" s="140">
        <v>2700</v>
      </c>
      <c r="D58" s="104">
        <f t="shared" si="6"/>
        <v>0</v>
      </c>
      <c r="E58" s="37"/>
      <c r="F58" s="34"/>
      <c r="G58" s="34"/>
      <c r="H58" s="35"/>
      <c r="I58" s="35"/>
      <c r="J58" s="35"/>
      <c r="K58" s="35"/>
      <c r="L58" s="35"/>
    </row>
    <row r="59" spans="1:12" ht="21.75" customHeight="1" thickBot="1" x14ac:dyDescent="0.25">
      <c r="A59" s="129" t="s">
        <v>114</v>
      </c>
      <c r="B59" s="104">
        <v>800</v>
      </c>
      <c r="C59" s="130">
        <v>600</v>
      </c>
      <c r="D59" s="136">
        <f t="shared" si="6"/>
        <v>200</v>
      </c>
      <c r="E59" s="37"/>
      <c r="F59" s="34"/>
      <c r="G59" s="34"/>
      <c r="H59" s="35"/>
      <c r="I59" s="35"/>
      <c r="J59" s="35"/>
      <c r="K59" s="35"/>
      <c r="L59" s="35"/>
    </row>
    <row r="60" spans="1:12" ht="21.75" customHeight="1" thickBot="1" x14ac:dyDescent="0.25">
      <c r="A60" s="123" t="s">
        <v>109</v>
      </c>
      <c r="B60" s="131">
        <f>SUM(B54:B59)</f>
        <v>35045</v>
      </c>
      <c r="C60" s="132">
        <f>SUM(C54:C59)</f>
        <v>29300</v>
      </c>
      <c r="D60" s="132">
        <f>SUM(D54:D59)</f>
        <v>5745</v>
      </c>
      <c r="E60" s="37"/>
      <c r="F60" s="34"/>
      <c r="G60" s="34"/>
      <c r="H60" s="35"/>
      <c r="I60" s="35"/>
      <c r="J60" s="35"/>
      <c r="K60" s="35"/>
      <c r="L60" s="35"/>
    </row>
    <row r="61" spans="1:12" ht="21.75" customHeight="1" thickBot="1" x14ac:dyDescent="0.25">
      <c r="A61" s="36"/>
      <c r="B61" s="142"/>
      <c r="C61" s="142"/>
      <c r="D61" s="142"/>
      <c r="E61" s="37"/>
      <c r="F61" s="34"/>
      <c r="G61" s="34"/>
      <c r="H61" s="35"/>
      <c r="I61" s="35"/>
      <c r="J61" s="35"/>
      <c r="K61" s="35"/>
      <c r="L61" s="35"/>
    </row>
    <row r="62" spans="1:12" ht="21.75" customHeight="1" thickBot="1" x14ac:dyDescent="0.3">
      <c r="A62" s="94" t="s">
        <v>173</v>
      </c>
      <c r="B62" s="137"/>
      <c r="C62" s="138"/>
      <c r="D62" s="139"/>
      <c r="E62" s="37"/>
      <c r="F62" s="34"/>
      <c r="G62" s="34"/>
      <c r="H62" s="35"/>
      <c r="I62" s="35"/>
      <c r="J62" s="35"/>
      <c r="K62" s="35"/>
      <c r="L62" s="35"/>
    </row>
    <row r="63" spans="1:12" ht="10.5" customHeight="1" thickBot="1" x14ac:dyDescent="0.25">
      <c r="A63" s="36"/>
      <c r="B63" s="142"/>
      <c r="C63" s="142"/>
      <c r="D63" s="142"/>
      <c r="E63" s="37"/>
      <c r="F63" s="34"/>
      <c r="G63" s="34"/>
      <c r="H63" s="35"/>
      <c r="I63" s="35"/>
      <c r="J63" s="35"/>
      <c r="K63" s="35"/>
      <c r="L63" s="35"/>
    </row>
    <row r="64" spans="1:12" ht="18.75" thickBot="1" x14ac:dyDescent="0.3">
      <c r="A64" s="233" t="s">
        <v>118</v>
      </c>
      <c r="B64" s="234"/>
      <c r="C64" s="234"/>
      <c r="D64" s="235"/>
      <c r="E64" s="67"/>
      <c r="F64" s="68"/>
      <c r="G64" s="68"/>
      <c r="H64" s="68"/>
      <c r="I64" s="68"/>
      <c r="J64" s="68"/>
      <c r="K64" s="68"/>
      <c r="L64" s="68"/>
    </row>
    <row r="65" spans="1:12" ht="6.75" customHeight="1" thickBot="1" x14ac:dyDescent="0.25">
      <c r="A65" s="36"/>
      <c r="B65" s="37"/>
      <c r="C65" s="37"/>
      <c r="D65" s="37"/>
      <c r="E65" s="37"/>
      <c r="F65" s="34"/>
      <c r="G65" s="34"/>
      <c r="H65" s="35"/>
      <c r="I65" s="35"/>
      <c r="J65" s="35"/>
      <c r="K65" s="35"/>
      <c r="L65" s="35"/>
    </row>
    <row r="66" spans="1:12" ht="21.75" customHeight="1" thickBot="1" x14ac:dyDescent="0.25">
      <c r="A66" s="123" t="s">
        <v>71</v>
      </c>
      <c r="B66" s="124" t="s">
        <v>60</v>
      </c>
      <c r="C66" s="125" t="s">
        <v>58</v>
      </c>
      <c r="D66" s="125" t="s">
        <v>171</v>
      </c>
      <c r="E66" s="37"/>
      <c r="F66" s="34"/>
      <c r="G66" s="34"/>
      <c r="H66" s="35"/>
      <c r="I66" s="35"/>
      <c r="J66" s="35"/>
      <c r="K66" s="35"/>
      <c r="L66" s="35"/>
    </row>
    <row r="67" spans="1:12" ht="21.75" customHeight="1" x14ac:dyDescent="0.2">
      <c r="A67" s="126" t="s">
        <v>39</v>
      </c>
      <c r="B67" s="127">
        <v>7700</v>
      </c>
      <c r="C67" s="128">
        <v>17368.61</v>
      </c>
      <c r="D67" s="127">
        <f>B67-C67</f>
        <v>-9668.61</v>
      </c>
      <c r="E67" s="37"/>
      <c r="F67" s="34"/>
      <c r="G67" s="34"/>
      <c r="H67" s="35"/>
      <c r="I67" s="35"/>
      <c r="J67" s="35"/>
      <c r="K67" s="35"/>
      <c r="L67" s="35"/>
    </row>
    <row r="68" spans="1:12" ht="21.75" customHeight="1" x14ac:dyDescent="0.2">
      <c r="A68" s="129" t="s">
        <v>107</v>
      </c>
      <c r="B68" s="107">
        <v>3850</v>
      </c>
      <c r="C68" s="140">
        <v>17748.5</v>
      </c>
      <c r="D68" s="104">
        <f t="shared" ref="D68:D71" si="7">B68-C68</f>
        <v>-13898.5</v>
      </c>
      <c r="E68" s="37"/>
      <c r="F68" s="34"/>
      <c r="G68" s="34"/>
      <c r="H68" s="35"/>
      <c r="I68" s="35"/>
      <c r="J68" s="35"/>
      <c r="K68" s="35"/>
      <c r="L68" s="35"/>
    </row>
    <row r="69" spans="1:12" ht="21.75" customHeight="1" x14ac:dyDescent="0.2">
      <c r="A69" s="141" t="s">
        <v>108</v>
      </c>
      <c r="B69" s="107">
        <v>1575</v>
      </c>
      <c r="C69" s="140">
        <v>5804.9</v>
      </c>
      <c r="D69" s="104">
        <f t="shared" si="7"/>
        <v>-4229.8999999999996</v>
      </c>
      <c r="E69" s="37"/>
      <c r="F69" s="34"/>
      <c r="G69" s="34"/>
      <c r="H69" s="35"/>
      <c r="I69" s="35"/>
      <c r="J69" s="35"/>
      <c r="K69" s="35"/>
      <c r="L69" s="35"/>
    </row>
    <row r="70" spans="1:12" ht="21.75" customHeight="1" x14ac:dyDescent="0.2">
      <c r="A70" s="141" t="s">
        <v>49</v>
      </c>
      <c r="B70" s="107">
        <v>3800</v>
      </c>
      <c r="C70" s="140">
        <v>5153.63</v>
      </c>
      <c r="D70" s="104">
        <f t="shared" si="7"/>
        <v>-1353.63</v>
      </c>
      <c r="E70" s="37"/>
      <c r="F70" s="34"/>
      <c r="G70" s="34"/>
      <c r="H70" s="35"/>
      <c r="I70" s="35"/>
      <c r="J70" s="35"/>
      <c r="K70" s="35"/>
      <c r="L70" s="35"/>
    </row>
    <row r="71" spans="1:12" ht="21.75" customHeight="1" x14ac:dyDescent="0.2">
      <c r="A71" s="141" t="s">
        <v>117</v>
      </c>
      <c r="B71" s="107">
        <v>3600</v>
      </c>
      <c r="C71" s="140">
        <v>3264.59</v>
      </c>
      <c r="D71" s="104">
        <f t="shared" si="7"/>
        <v>335.40999999999985</v>
      </c>
      <c r="E71" s="37"/>
      <c r="F71" s="34"/>
      <c r="G71" s="34"/>
      <c r="H71" s="35"/>
      <c r="I71" s="35"/>
      <c r="J71" s="35"/>
      <c r="K71" s="35"/>
      <c r="L71" s="35"/>
    </row>
    <row r="72" spans="1:12" ht="21.75" customHeight="1" thickBot="1" x14ac:dyDescent="0.25">
      <c r="A72" s="129" t="s">
        <v>114</v>
      </c>
      <c r="B72" s="104">
        <v>600</v>
      </c>
      <c r="C72" s="130">
        <v>1840</v>
      </c>
      <c r="D72" s="136">
        <f>B72-C72</f>
        <v>-1240</v>
      </c>
      <c r="E72" s="37"/>
      <c r="F72" s="34"/>
      <c r="G72" s="34"/>
      <c r="H72" s="35"/>
      <c r="I72" s="35"/>
      <c r="J72" s="35"/>
      <c r="K72" s="35"/>
      <c r="L72" s="35"/>
    </row>
    <row r="73" spans="1:12" ht="21.75" customHeight="1" thickBot="1" x14ac:dyDescent="0.25">
      <c r="A73" s="123" t="s">
        <v>109</v>
      </c>
      <c r="B73" s="131">
        <f>SUM(B67:B72)</f>
        <v>21125</v>
      </c>
      <c r="C73" s="132">
        <f>SUM(C67:C72)</f>
        <v>51180.229999999996</v>
      </c>
      <c r="D73" s="132">
        <f>SUM(D67:D72)</f>
        <v>-30055.230000000003</v>
      </c>
      <c r="E73" s="37"/>
      <c r="F73" s="34"/>
      <c r="G73" s="34"/>
      <c r="H73" s="35"/>
      <c r="I73" s="35"/>
      <c r="J73" s="35"/>
      <c r="K73" s="35"/>
      <c r="L73" s="35"/>
    </row>
    <row r="74" spans="1:12" ht="5.25" customHeight="1" thickBot="1" x14ac:dyDescent="0.25">
      <c r="A74" s="86"/>
      <c r="B74" s="86"/>
      <c r="C74" s="86"/>
      <c r="D74" s="86"/>
    </row>
    <row r="75" spans="1:12" ht="18.75" thickBot="1" x14ac:dyDescent="0.3">
      <c r="A75" s="233" t="s">
        <v>59</v>
      </c>
      <c r="B75" s="234"/>
      <c r="C75" s="234"/>
      <c r="D75" s="235"/>
      <c r="E75" s="67"/>
      <c r="F75" s="68"/>
      <c r="G75" s="68"/>
      <c r="H75" s="68"/>
      <c r="I75" s="68"/>
      <c r="J75" s="68"/>
      <c r="K75" s="68"/>
      <c r="L75" s="68"/>
    </row>
    <row r="76" spans="1:12" ht="6.75" customHeight="1" thickBot="1" x14ac:dyDescent="0.25">
      <c r="A76" s="36"/>
      <c r="B76" s="37"/>
      <c r="C76" s="37"/>
      <c r="D76" s="37"/>
      <c r="E76" s="37"/>
      <c r="F76" s="34"/>
      <c r="G76" s="34"/>
      <c r="H76" s="35"/>
      <c r="I76" s="35"/>
      <c r="J76" s="35"/>
      <c r="K76" s="35"/>
      <c r="L76" s="35"/>
    </row>
    <row r="77" spans="1:12" ht="21.75" customHeight="1" thickBot="1" x14ac:dyDescent="0.25">
      <c r="A77" s="123" t="s">
        <v>119</v>
      </c>
      <c r="B77" s="124" t="s">
        <v>60</v>
      </c>
      <c r="C77" s="125" t="s">
        <v>58</v>
      </c>
      <c r="D77" s="125" t="s">
        <v>171</v>
      </c>
      <c r="E77" s="37"/>
      <c r="F77" s="34"/>
      <c r="G77" s="34"/>
      <c r="H77" s="35"/>
      <c r="I77" s="35"/>
      <c r="J77" s="35"/>
      <c r="K77" s="35"/>
      <c r="L77" s="35"/>
    </row>
    <row r="78" spans="1:12" ht="21.75" customHeight="1" x14ac:dyDescent="0.2">
      <c r="A78" s="126" t="s">
        <v>39</v>
      </c>
      <c r="B78" s="127">
        <v>1100</v>
      </c>
      <c r="C78" s="128">
        <v>0</v>
      </c>
      <c r="D78" s="127">
        <f>B78-C78</f>
        <v>1100</v>
      </c>
      <c r="E78" s="37"/>
      <c r="F78" s="34"/>
      <c r="G78" s="34"/>
      <c r="H78" s="35"/>
      <c r="I78" s="35"/>
      <c r="J78" s="35"/>
      <c r="K78" s="35"/>
      <c r="L78" s="35"/>
    </row>
    <row r="79" spans="1:12" ht="21.75" customHeight="1" x14ac:dyDescent="0.2">
      <c r="A79" s="129" t="s">
        <v>107</v>
      </c>
      <c r="B79" s="107">
        <v>550</v>
      </c>
      <c r="C79" s="140">
        <v>0</v>
      </c>
      <c r="D79" s="104">
        <f t="shared" ref="D79:D80" si="8">B79-C79</f>
        <v>550</v>
      </c>
      <c r="E79" s="37"/>
      <c r="F79" s="34"/>
      <c r="G79" s="34"/>
      <c r="H79" s="35"/>
      <c r="I79" s="35"/>
      <c r="J79" s="35"/>
      <c r="K79" s="35"/>
      <c r="L79" s="35"/>
    </row>
    <row r="80" spans="1:12" ht="21.75" customHeight="1" x14ac:dyDescent="0.2">
      <c r="A80" s="141" t="s">
        <v>108</v>
      </c>
      <c r="B80" s="107">
        <v>900</v>
      </c>
      <c r="C80" s="140">
        <v>0</v>
      </c>
      <c r="D80" s="104">
        <f t="shared" si="8"/>
        <v>900</v>
      </c>
      <c r="E80" s="37"/>
      <c r="F80" s="34"/>
      <c r="G80" s="34"/>
      <c r="H80" s="35"/>
      <c r="I80" s="35"/>
      <c r="J80" s="35"/>
      <c r="K80" s="35"/>
      <c r="L80" s="35"/>
    </row>
    <row r="81" spans="1:12" ht="21.75" customHeight="1" thickBot="1" x14ac:dyDescent="0.25">
      <c r="A81" s="129" t="s">
        <v>114</v>
      </c>
      <c r="B81" s="104">
        <v>400</v>
      </c>
      <c r="C81" s="130">
        <v>0</v>
      </c>
      <c r="D81" s="136">
        <f>B81-C81</f>
        <v>400</v>
      </c>
      <c r="E81" s="37"/>
      <c r="F81" s="34"/>
      <c r="G81" s="34"/>
      <c r="H81" s="35"/>
      <c r="I81" s="35"/>
      <c r="J81" s="35"/>
      <c r="K81" s="35"/>
      <c r="L81" s="35"/>
    </row>
    <row r="82" spans="1:12" ht="21.75" customHeight="1" thickBot="1" x14ac:dyDescent="0.25">
      <c r="A82" s="123" t="s">
        <v>109</v>
      </c>
      <c r="B82" s="131">
        <f>SUM(B78:B81)</f>
        <v>2950</v>
      </c>
      <c r="C82" s="132">
        <f>SUM(C78:C81)</f>
        <v>0</v>
      </c>
      <c r="D82" s="132">
        <f>SUM(D78:D81)</f>
        <v>2950</v>
      </c>
      <c r="E82" s="37"/>
      <c r="F82" s="34"/>
      <c r="G82" s="34"/>
      <c r="H82" s="35"/>
      <c r="I82" s="35"/>
      <c r="J82" s="35"/>
      <c r="K82" s="35"/>
      <c r="L82" s="35"/>
    </row>
    <row r="83" spans="1:12" ht="21.75" customHeight="1" thickBot="1" x14ac:dyDescent="0.25">
      <c r="A83" s="36"/>
      <c r="B83" s="142"/>
      <c r="C83" s="142"/>
      <c r="D83" s="142"/>
      <c r="E83" s="37"/>
      <c r="F83" s="34"/>
      <c r="G83" s="34"/>
      <c r="H83" s="35"/>
      <c r="I83" s="35"/>
      <c r="J83" s="35"/>
      <c r="K83" s="35"/>
      <c r="L83" s="35"/>
    </row>
    <row r="84" spans="1:12" ht="21.75" customHeight="1" thickBot="1" x14ac:dyDescent="0.3">
      <c r="A84" s="94" t="s">
        <v>173</v>
      </c>
      <c r="B84" s="137"/>
      <c r="C84" s="138"/>
      <c r="D84" s="139"/>
      <c r="E84" s="37"/>
      <c r="F84" s="34"/>
      <c r="G84" s="34"/>
      <c r="H84" s="35"/>
      <c r="I84" s="35"/>
      <c r="J84" s="35"/>
      <c r="K84" s="35"/>
      <c r="L84" s="35"/>
    </row>
    <row r="85" spans="1:12" ht="9" customHeight="1" thickBot="1" x14ac:dyDescent="0.25">
      <c r="C85" s="86"/>
      <c r="D85" s="86"/>
    </row>
    <row r="86" spans="1:12" ht="18.75" thickBot="1" x14ac:dyDescent="0.3">
      <c r="A86" s="233" t="s">
        <v>120</v>
      </c>
      <c r="B86" s="234"/>
      <c r="C86" s="234"/>
      <c r="D86" s="236"/>
      <c r="E86" s="67"/>
      <c r="F86" s="68"/>
      <c r="G86" s="68"/>
      <c r="H86" s="68"/>
      <c r="I86" s="68"/>
      <c r="J86" s="68"/>
      <c r="K86" s="68"/>
      <c r="L86" s="68"/>
    </row>
    <row r="87" spans="1:12" ht="6.75" customHeight="1" thickBot="1" x14ac:dyDescent="0.25">
      <c r="A87" s="36"/>
      <c r="B87" s="37"/>
      <c r="C87" s="37"/>
      <c r="D87" s="37"/>
      <c r="E87" s="37"/>
      <c r="F87" s="34"/>
      <c r="G87" s="34"/>
      <c r="H87" s="35"/>
      <c r="I87" s="35"/>
      <c r="J87" s="35"/>
      <c r="K87" s="35"/>
      <c r="L87" s="35"/>
    </row>
    <row r="88" spans="1:12" ht="21.75" customHeight="1" thickBot="1" x14ac:dyDescent="0.25">
      <c r="A88" s="123" t="s">
        <v>121</v>
      </c>
      <c r="B88" s="124" t="s">
        <v>60</v>
      </c>
      <c r="C88" s="125" t="s">
        <v>58</v>
      </c>
      <c r="D88" s="125" t="s">
        <v>171</v>
      </c>
      <c r="E88" s="37"/>
      <c r="F88" s="34"/>
      <c r="G88" s="34"/>
      <c r="H88" s="35"/>
      <c r="I88" s="35"/>
      <c r="J88" s="35"/>
      <c r="K88" s="35"/>
      <c r="L88" s="35"/>
    </row>
    <row r="89" spans="1:12" ht="21.75" customHeight="1" x14ac:dyDescent="0.2">
      <c r="A89" s="126" t="s">
        <v>39</v>
      </c>
      <c r="B89" s="127">
        <v>7040</v>
      </c>
      <c r="C89" s="128">
        <f>9546.36+176.42</f>
        <v>9722.7800000000007</v>
      </c>
      <c r="D89" s="127">
        <f>B89-C89</f>
        <v>-2682.7800000000007</v>
      </c>
      <c r="E89" s="37"/>
      <c r="F89" s="34"/>
      <c r="G89" s="34"/>
      <c r="H89" s="35"/>
      <c r="I89" s="35"/>
      <c r="J89" s="35"/>
      <c r="K89" s="35"/>
      <c r="L89" s="35"/>
    </row>
    <row r="90" spans="1:12" ht="21.75" customHeight="1" x14ac:dyDescent="0.2">
      <c r="A90" s="129" t="s">
        <v>107</v>
      </c>
      <c r="B90" s="107">
        <v>10560</v>
      </c>
      <c r="C90" s="140">
        <v>5216.8999999999996</v>
      </c>
      <c r="D90" s="104">
        <f t="shared" ref="D90:D91" si="9">B90-C90</f>
        <v>5343.1</v>
      </c>
      <c r="E90" s="37"/>
      <c r="F90" s="34"/>
      <c r="G90" s="34"/>
      <c r="H90" s="35"/>
      <c r="I90" s="35"/>
      <c r="J90" s="35"/>
      <c r="K90" s="35"/>
      <c r="L90" s="35"/>
    </row>
    <row r="91" spans="1:12" ht="21.75" customHeight="1" x14ac:dyDescent="0.2">
      <c r="A91" s="141" t="s">
        <v>108</v>
      </c>
      <c r="B91" s="107">
        <v>3150</v>
      </c>
      <c r="C91" s="140">
        <f>1596.3+804.48</f>
        <v>2400.7799999999997</v>
      </c>
      <c r="D91" s="104">
        <f t="shared" si="9"/>
        <v>749.22000000000025</v>
      </c>
      <c r="E91" s="37"/>
      <c r="F91" s="34"/>
      <c r="G91" s="34"/>
      <c r="H91" s="35"/>
      <c r="I91" s="35"/>
      <c r="J91" s="35"/>
      <c r="K91" s="35"/>
      <c r="L91" s="35"/>
    </row>
    <row r="92" spans="1:12" ht="21.75" customHeight="1" thickBot="1" x14ac:dyDescent="0.25">
      <c r="A92" s="129" t="s">
        <v>114</v>
      </c>
      <c r="B92" s="104">
        <v>900</v>
      </c>
      <c r="C92" s="130">
        <f>606.5+510.32</f>
        <v>1116.82</v>
      </c>
      <c r="D92" s="136">
        <f>B92-C92</f>
        <v>-216.81999999999994</v>
      </c>
      <c r="E92" s="37"/>
      <c r="F92" s="34"/>
      <c r="G92" s="34"/>
      <c r="H92" s="35"/>
      <c r="I92" s="35"/>
      <c r="J92" s="35"/>
      <c r="K92" s="35"/>
      <c r="L92" s="35"/>
    </row>
    <row r="93" spans="1:12" ht="21.75" customHeight="1" thickBot="1" x14ac:dyDescent="0.25">
      <c r="A93" s="123" t="s">
        <v>109</v>
      </c>
      <c r="B93" s="131">
        <f>SUM(B89:B92)</f>
        <v>21650</v>
      </c>
      <c r="C93" s="132">
        <f>SUM(C89:C92)</f>
        <v>18457.28</v>
      </c>
      <c r="D93" s="132">
        <f>SUM(D89:D92)</f>
        <v>3192.7200000000003</v>
      </c>
      <c r="E93" s="37"/>
      <c r="F93" s="34"/>
      <c r="G93" s="34"/>
      <c r="H93" s="35"/>
      <c r="I93" s="35"/>
      <c r="J93" s="35"/>
      <c r="K93" s="35"/>
      <c r="L93" s="35"/>
    </row>
    <row r="94" spans="1:12" ht="5.25" customHeight="1" thickBot="1" x14ac:dyDescent="0.25">
      <c r="A94" s="86"/>
      <c r="B94" s="86"/>
      <c r="C94" s="86"/>
      <c r="D94" s="86"/>
    </row>
    <row r="95" spans="1:12" ht="21.75" customHeight="1" thickBot="1" x14ac:dyDescent="0.25">
      <c r="A95" s="123" t="s">
        <v>122</v>
      </c>
      <c r="B95" s="124" t="s">
        <v>60</v>
      </c>
      <c r="C95" s="125" t="s">
        <v>58</v>
      </c>
      <c r="D95" s="125" t="s">
        <v>171</v>
      </c>
      <c r="E95" s="37"/>
      <c r="F95" s="34"/>
      <c r="G95" s="34"/>
      <c r="H95" s="35"/>
      <c r="I95" s="35"/>
      <c r="J95" s="35"/>
      <c r="K95" s="35"/>
      <c r="L95" s="35"/>
    </row>
    <row r="96" spans="1:12" ht="21.75" customHeight="1" x14ac:dyDescent="0.2">
      <c r="A96" s="126" t="s">
        <v>39</v>
      </c>
      <c r="B96" s="127">
        <v>7040</v>
      </c>
      <c r="C96" s="128">
        <v>9000</v>
      </c>
      <c r="D96" s="127">
        <f>B96-C96</f>
        <v>-1960</v>
      </c>
      <c r="E96" s="37"/>
      <c r="F96" s="34"/>
      <c r="G96" s="34"/>
      <c r="H96" s="35"/>
      <c r="I96" s="35"/>
      <c r="J96" s="35"/>
      <c r="K96" s="35"/>
      <c r="L96" s="35"/>
    </row>
    <row r="97" spans="1:12" ht="21.75" customHeight="1" x14ac:dyDescent="0.2">
      <c r="A97" s="129" t="s">
        <v>107</v>
      </c>
      <c r="B97" s="107">
        <v>10560</v>
      </c>
      <c r="C97" s="140">
        <v>7500</v>
      </c>
      <c r="D97" s="104">
        <f t="shared" ref="D97:D98" si="10">B97-C97</f>
        <v>3060</v>
      </c>
      <c r="E97" s="37"/>
      <c r="F97" s="34"/>
      <c r="G97" s="34"/>
      <c r="H97" s="35"/>
      <c r="I97" s="35"/>
      <c r="J97" s="35"/>
      <c r="K97" s="35"/>
      <c r="L97" s="35"/>
    </row>
    <row r="98" spans="1:12" ht="21.75" customHeight="1" x14ac:dyDescent="0.2">
      <c r="A98" s="141" t="s">
        <v>108</v>
      </c>
      <c r="B98" s="107">
        <v>3150</v>
      </c>
      <c r="C98" s="140">
        <v>2500</v>
      </c>
      <c r="D98" s="104">
        <f t="shared" si="10"/>
        <v>650</v>
      </c>
      <c r="E98" s="37"/>
      <c r="F98" s="34"/>
      <c r="G98" s="34"/>
      <c r="H98" s="35"/>
      <c r="I98" s="35"/>
      <c r="J98" s="35"/>
      <c r="K98" s="35"/>
      <c r="L98" s="35"/>
    </row>
    <row r="99" spans="1:12" ht="21.75" customHeight="1" thickBot="1" x14ac:dyDescent="0.25">
      <c r="A99" s="129" t="s">
        <v>114</v>
      </c>
      <c r="B99" s="104">
        <v>900</v>
      </c>
      <c r="C99" s="130">
        <v>800</v>
      </c>
      <c r="D99" s="136">
        <f>B99-C99</f>
        <v>100</v>
      </c>
      <c r="E99" s="37"/>
      <c r="F99" s="34"/>
      <c r="G99" s="34"/>
      <c r="H99" s="35"/>
      <c r="I99" s="35"/>
      <c r="J99" s="35"/>
      <c r="K99" s="35"/>
      <c r="L99" s="35"/>
    </row>
    <row r="100" spans="1:12" ht="21.75" customHeight="1" thickBot="1" x14ac:dyDescent="0.25">
      <c r="A100" s="123" t="s">
        <v>109</v>
      </c>
      <c r="B100" s="131">
        <f>SUM(B96:B99)</f>
        <v>21650</v>
      </c>
      <c r="C100" s="132">
        <f>SUM(C96:C99)</f>
        <v>19800</v>
      </c>
      <c r="D100" s="132">
        <f>SUM(D96:D99)</f>
        <v>1850</v>
      </c>
      <c r="E100" s="37"/>
      <c r="F100" s="34"/>
      <c r="G100" s="34"/>
      <c r="H100" s="35"/>
      <c r="I100" s="35"/>
      <c r="J100" s="35"/>
      <c r="K100" s="35"/>
      <c r="L100" s="35"/>
    </row>
    <row r="101" spans="1:12" ht="5.25" customHeight="1" thickBot="1" x14ac:dyDescent="0.25">
      <c r="A101" s="86"/>
      <c r="B101" s="86"/>
      <c r="C101" s="86"/>
      <c r="D101" s="86"/>
    </row>
    <row r="102" spans="1:12" ht="18.75" thickBot="1" x14ac:dyDescent="0.3">
      <c r="A102" s="233" t="s">
        <v>123</v>
      </c>
      <c r="B102" s="234"/>
      <c r="C102" s="234"/>
      <c r="D102" s="235"/>
      <c r="E102" s="67"/>
      <c r="F102" s="68"/>
      <c r="G102" s="68"/>
      <c r="H102" s="68"/>
      <c r="I102" s="68"/>
      <c r="J102" s="68"/>
      <c r="K102" s="68"/>
      <c r="L102" s="68"/>
    </row>
    <row r="103" spans="1:12" ht="6.75" customHeight="1" thickBot="1" x14ac:dyDescent="0.25">
      <c r="A103" s="36"/>
      <c r="B103" s="37"/>
      <c r="C103" s="37"/>
      <c r="D103" s="37"/>
      <c r="E103" s="37"/>
      <c r="F103" s="34"/>
      <c r="G103" s="34"/>
      <c r="H103" s="35"/>
      <c r="I103" s="35"/>
      <c r="J103" s="35"/>
      <c r="K103" s="35"/>
      <c r="L103" s="35"/>
    </row>
    <row r="104" spans="1:12" ht="21.75" customHeight="1" thickBot="1" x14ac:dyDescent="0.25">
      <c r="A104" s="123" t="s">
        <v>69</v>
      </c>
      <c r="B104" s="124" t="s">
        <v>60</v>
      </c>
      <c r="C104" s="125" t="s">
        <v>58</v>
      </c>
      <c r="D104" s="125" t="s">
        <v>171</v>
      </c>
      <c r="E104" s="37"/>
      <c r="F104" s="34"/>
      <c r="G104" s="34"/>
      <c r="H104" s="35"/>
      <c r="I104" s="35"/>
      <c r="J104" s="35"/>
      <c r="K104" s="35"/>
      <c r="L104" s="35"/>
    </row>
    <row r="105" spans="1:12" ht="21.75" customHeight="1" x14ac:dyDescent="0.2">
      <c r="A105" s="126" t="s">
        <v>39</v>
      </c>
      <c r="B105" s="127">
        <v>2200</v>
      </c>
      <c r="C105" s="128">
        <v>2000</v>
      </c>
      <c r="D105" s="127">
        <f>B105-C105</f>
        <v>200</v>
      </c>
      <c r="E105" s="37"/>
      <c r="F105" s="34"/>
      <c r="G105" s="34"/>
      <c r="H105" s="35"/>
      <c r="I105" s="35"/>
      <c r="J105" s="35"/>
      <c r="K105" s="35"/>
      <c r="L105" s="35"/>
    </row>
    <row r="106" spans="1:12" ht="21.75" customHeight="1" x14ac:dyDescent="0.2">
      <c r="A106" s="129" t="s">
        <v>107</v>
      </c>
      <c r="B106" s="107">
        <v>1350</v>
      </c>
      <c r="C106" s="140">
        <v>1200</v>
      </c>
      <c r="D106" s="104">
        <f t="shared" ref="D106:D107" si="11">B106-C106</f>
        <v>150</v>
      </c>
      <c r="E106" s="37"/>
      <c r="F106" s="34"/>
      <c r="G106" s="34"/>
      <c r="H106" s="35"/>
      <c r="I106" s="35"/>
      <c r="J106" s="35"/>
      <c r="K106" s="35"/>
      <c r="L106" s="35"/>
    </row>
    <row r="107" spans="1:12" ht="21.75" customHeight="1" x14ac:dyDescent="0.2">
      <c r="A107" s="141" t="s">
        <v>108</v>
      </c>
      <c r="B107" s="107">
        <v>2250</v>
      </c>
      <c r="C107" s="140">
        <v>2500</v>
      </c>
      <c r="D107" s="104">
        <f t="shared" si="11"/>
        <v>-250</v>
      </c>
      <c r="E107" s="37"/>
      <c r="F107" s="34"/>
      <c r="G107" s="34"/>
      <c r="H107" s="35"/>
      <c r="I107" s="35"/>
      <c r="J107" s="35"/>
      <c r="K107" s="35"/>
      <c r="L107" s="35"/>
    </row>
    <row r="108" spans="1:12" ht="21.75" customHeight="1" thickBot="1" x14ac:dyDescent="0.25">
      <c r="A108" s="129" t="s">
        <v>114</v>
      </c>
      <c r="B108" s="104">
        <v>400</v>
      </c>
      <c r="C108" s="130">
        <v>0</v>
      </c>
      <c r="D108" s="136">
        <f>B108-C108</f>
        <v>400</v>
      </c>
      <c r="E108" s="37"/>
      <c r="F108" s="34"/>
      <c r="G108" s="34"/>
      <c r="H108" s="35"/>
      <c r="I108" s="35"/>
      <c r="J108" s="35"/>
      <c r="K108" s="35"/>
      <c r="L108" s="35"/>
    </row>
    <row r="109" spans="1:12" ht="21.75" customHeight="1" thickBot="1" x14ac:dyDescent="0.25">
      <c r="A109" s="123" t="s">
        <v>109</v>
      </c>
      <c r="B109" s="131">
        <f>SUM(B105:B108)</f>
        <v>6200</v>
      </c>
      <c r="C109" s="132">
        <f>SUM(C105:C108)</f>
        <v>5700</v>
      </c>
      <c r="D109" s="132">
        <f>SUM(D105:D108)</f>
        <v>500</v>
      </c>
      <c r="E109" s="37"/>
      <c r="F109" s="34"/>
      <c r="G109" s="34"/>
      <c r="H109" s="35"/>
      <c r="I109" s="35"/>
      <c r="J109" s="35"/>
      <c r="K109" s="35"/>
      <c r="L109" s="35"/>
    </row>
    <row r="110" spans="1:12" ht="11.25" customHeight="1" thickBot="1" x14ac:dyDescent="0.25">
      <c r="C110" s="86"/>
      <c r="D110" s="86"/>
    </row>
    <row r="111" spans="1:12" ht="20.25" customHeight="1" thickBot="1" x14ac:dyDescent="0.3">
      <c r="A111" s="94" t="s">
        <v>173</v>
      </c>
      <c r="B111" s="137"/>
      <c r="C111" s="138"/>
      <c r="D111" s="139"/>
    </row>
    <row r="112" spans="1:12" ht="13.5" customHeight="1" thickBot="1" x14ac:dyDescent="0.25">
      <c r="C112" s="86"/>
      <c r="D112" s="86"/>
    </row>
    <row r="113" spans="1:12" ht="20.25" customHeight="1" thickBot="1" x14ac:dyDescent="0.3">
      <c r="A113" s="233" t="s">
        <v>124</v>
      </c>
      <c r="B113" s="234"/>
      <c r="C113" s="234"/>
      <c r="D113" s="236"/>
      <c r="E113" s="67"/>
      <c r="F113" s="68"/>
      <c r="G113" s="68"/>
      <c r="H113" s="68"/>
      <c r="I113" s="68"/>
      <c r="J113" s="68"/>
      <c r="K113" s="68"/>
      <c r="L113" s="68"/>
    </row>
    <row r="114" spans="1:12" ht="6" customHeight="1" thickBot="1" x14ac:dyDescent="0.25">
      <c r="A114" s="36"/>
      <c r="B114" s="37"/>
      <c r="C114" s="37"/>
      <c r="D114" s="37"/>
      <c r="E114" s="37"/>
      <c r="F114" s="34"/>
      <c r="G114" s="34"/>
      <c r="H114" s="35"/>
      <c r="I114" s="35"/>
      <c r="J114" s="35"/>
      <c r="K114" s="35"/>
      <c r="L114" s="35"/>
    </row>
    <row r="115" spans="1:12" ht="20.25" customHeight="1" thickBot="1" x14ac:dyDescent="0.25">
      <c r="A115" s="123" t="s">
        <v>125</v>
      </c>
      <c r="B115" s="124" t="s">
        <v>60</v>
      </c>
      <c r="C115" s="125" t="s">
        <v>58</v>
      </c>
      <c r="D115" s="125" t="s">
        <v>171</v>
      </c>
      <c r="E115" s="37"/>
      <c r="F115" s="34"/>
      <c r="G115" s="34"/>
      <c r="H115" s="35"/>
      <c r="I115" s="35"/>
      <c r="J115" s="35"/>
      <c r="K115" s="35"/>
      <c r="L115" s="35"/>
    </row>
    <row r="116" spans="1:12" ht="20.25" customHeight="1" x14ac:dyDescent="0.2">
      <c r="A116" s="126" t="s">
        <v>39</v>
      </c>
      <c r="B116" s="127">
        <v>1320</v>
      </c>
      <c r="C116" s="128">
        <v>1099.3399999999999</v>
      </c>
      <c r="D116" s="127">
        <f>B116-C116</f>
        <v>220.66000000000008</v>
      </c>
      <c r="E116" s="37"/>
      <c r="F116" s="34"/>
      <c r="G116" s="34"/>
      <c r="H116" s="35"/>
      <c r="I116" s="35"/>
      <c r="J116" s="35"/>
      <c r="K116" s="35"/>
      <c r="L116" s="35"/>
    </row>
    <row r="117" spans="1:12" ht="20.25" customHeight="1" x14ac:dyDescent="0.2">
      <c r="A117" s="129" t="s">
        <v>107</v>
      </c>
      <c r="B117" s="107">
        <v>1215</v>
      </c>
      <c r="C117" s="140">
        <v>927</v>
      </c>
      <c r="D117" s="104">
        <f t="shared" ref="D117" si="12">B117-C117</f>
        <v>288</v>
      </c>
      <c r="E117" s="37"/>
      <c r="F117" s="34"/>
      <c r="G117" s="34"/>
      <c r="H117" s="35"/>
      <c r="I117" s="35"/>
      <c r="J117" s="35"/>
      <c r="K117" s="35"/>
      <c r="L117" s="35"/>
    </row>
    <row r="118" spans="1:12" ht="20.25" customHeight="1" thickBot="1" x14ac:dyDescent="0.25">
      <c r="A118" s="141" t="s">
        <v>108</v>
      </c>
      <c r="B118" s="107">
        <v>405</v>
      </c>
      <c r="C118" s="140">
        <v>99.25</v>
      </c>
      <c r="D118" s="136">
        <f>B118-C118</f>
        <v>305.75</v>
      </c>
      <c r="E118" s="37"/>
      <c r="F118" s="34"/>
      <c r="G118" s="34"/>
      <c r="H118" s="35"/>
      <c r="I118" s="35"/>
      <c r="J118" s="35"/>
      <c r="K118" s="35"/>
      <c r="L118" s="35"/>
    </row>
    <row r="119" spans="1:12" ht="20.25" customHeight="1" thickBot="1" x14ac:dyDescent="0.25">
      <c r="A119" s="123" t="s">
        <v>109</v>
      </c>
      <c r="B119" s="131">
        <f>SUM(B116:B118)</f>
        <v>2940</v>
      </c>
      <c r="C119" s="132">
        <f>SUM(C116:C118)</f>
        <v>2125.59</v>
      </c>
      <c r="D119" s="132">
        <f>SUM(D116:D118)</f>
        <v>814.41000000000008</v>
      </c>
      <c r="E119" s="37"/>
      <c r="F119" s="34"/>
      <c r="G119" s="34"/>
      <c r="H119" s="35"/>
      <c r="I119" s="35"/>
      <c r="J119" s="35"/>
      <c r="K119" s="35"/>
      <c r="L119" s="35"/>
    </row>
    <row r="120" spans="1:12" ht="4.5" customHeight="1" thickBot="1" x14ac:dyDescent="0.25">
      <c r="A120" s="86"/>
      <c r="B120" s="86"/>
      <c r="C120" s="86"/>
      <c r="D120" s="86"/>
    </row>
    <row r="121" spans="1:12" ht="20.25" customHeight="1" thickBot="1" x14ac:dyDescent="0.25">
      <c r="A121" s="123" t="s">
        <v>126</v>
      </c>
      <c r="B121" s="124" t="s">
        <v>60</v>
      </c>
      <c r="C121" s="125" t="s">
        <v>58</v>
      </c>
      <c r="D121" s="125" t="s">
        <v>171</v>
      </c>
      <c r="E121" s="37"/>
      <c r="F121" s="34"/>
      <c r="G121" s="34"/>
      <c r="H121" s="35"/>
      <c r="I121" s="35"/>
      <c r="J121" s="35"/>
      <c r="K121" s="35"/>
      <c r="L121" s="35"/>
    </row>
    <row r="122" spans="1:12" ht="20.25" customHeight="1" x14ac:dyDescent="0.2">
      <c r="A122" s="126" t="s">
        <v>39</v>
      </c>
      <c r="B122" s="127">
        <v>1320</v>
      </c>
      <c r="C122" s="128">
        <v>1854.38</v>
      </c>
      <c r="D122" s="127">
        <f>B122-C122</f>
        <v>-534.38000000000011</v>
      </c>
      <c r="E122" s="37"/>
      <c r="F122" s="34"/>
      <c r="G122" s="34"/>
      <c r="H122" s="35"/>
      <c r="I122" s="35"/>
      <c r="J122" s="35"/>
      <c r="K122" s="35"/>
      <c r="L122" s="35"/>
    </row>
    <row r="123" spans="1:12" ht="20.25" customHeight="1" x14ac:dyDescent="0.2">
      <c r="A123" s="129" t="s">
        <v>107</v>
      </c>
      <c r="B123" s="107">
        <v>990</v>
      </c>
      <c r="C123" s="140">
        <v>1335.5</v>
      </c>
      <c r="D123" s="104">
        <f t="shared" ref="D123" si="13">B123-C123</f>
        <v>-345.5</v>
      </c>
      <c r="E123" s="37"/>
      <c r="F123" s="34"/>
      <c r="G123" s="34"/>
      <c r="H123" s="35"/>
      <c r="I123" s="35"/>
      <c r="J123" s="35"/>
      <c r="K123" s="35"/>
      <c r="L123" s="35"/>
    </row>
    <row r="124" spans="1:12" ht="20.25" customHeight="1" thickBot="1" x14ac:dyDescent="0.25">
      <c r="A124" s="141" t="s">
        <v>108</v>
      </c>
      <c r="B124" s="107">
        <v>405</v>
      </c>
      <c r="C124" s="140">
        <v>90</v>
      </c>
      <c r="D124" s="136">
        <f>B124-C124</f>
        <v>315</v>
      </c>
      <c r="E124" s="37"/>
      <c r="F124" s="34"/>
      <c r="G124" s="34"/>
      <c r="H124" s="35"/>
      <c r="I124" s="35"/>
      <c r="J124" s="35"/>
      <c r="K124" s="35"/>
      <c r="L124" s="35"/>
    </row>
    <row r="125" spans="1:12" ht="20.25" customHeight="1" thickBot="1" x14ac:dyDescent="0.25">
      <c r="A125" s="123" t="s">
        <v>109</v>
      </c>
      <c r="B125" s="131">
        <f>SUM(B122:B124)</f>
        <v>2715</v>
      </c>
      <c r="C125" s="132">
        <f>SUM(C122:C124)</f>
        <v>3279.88</v>
      </c>
      <c r="D125" s="132">
        <f>SUM(D122:D124)</f>
        <v>-564.88000000000011</v>
      </c>
      <c r="E125" s="37"/>
      <c r="F125" s="34"/>
      <c r="G125" s="34"/>
      <c r="H125" s="35"/>
      <c r="I125" s="35"/>
      <c r="J125" s="35"/>
      <c r="K125" s="35"/>
      <c r="L125" s="35"/>
    </row>
    <row r="126" spans="1:12" ht="4.5" customHeight="1" thickBot="1" x14ac:dyDescent="0.25">
      <c r="A126" s="86"/>
      <c r="B126" s="86"/>
      <c r="C126" s="86"/>
      <c r="D126" s="86"/>
    </row>
    <row r="127" spans="1:12" ht="20.25" customHeight="1" thickBot="1" x14ac:dyDescent="0.25">
      <c r="A127" s="123" t="s">
        <v>127</v>
      </c>
      <c r="B127" s="124" t="s">
        <v>60</v>
      </c>
      <c r="C127" s="125" t="s">
        <v>58</v>
      </c>
      <c r="D127" s="125" t="s">
        <v>171</v>
      </c>
      <c r="E127" s="37"/>
      <c r="F127" s="34"/>
      <c r="G127" s="34"/>
      <c r="H127" s="35"/>
      <c r="I127" s="35"/>
      <c r="J127" s="35"/>
      <c r="K127" s="35"/>
      <c r="L127" s="35"/>
    </row>
    <row r="128" spans="1:12" ht="20.25" customHeight="1" x14ac:dyDescent="0.2">
      <c r="A128" s="126" t="s">
        <v>39</v>
      </c>
      <c r="B128" s="127">
        <v>1320</v>
      </c>
      <c r="C128" s="128">
        <v>619.37</v>
      </c>
      <c r="D128" s="127">
        <f>B128-C128</f>
        <v>700.63</v>
      </c>
      <c r="E128" s="37"/>
      <c r="F128" s="34"/>
      <c r="G128" s="34"/>
      <c r="H128" s="35"/>
      <c r="I128" s="35"/>
      <c r="J128" s="35"/>
      <c r="K128" s="35"/>
      <c r="L128" s="35"/>
    </row>
    <row r="129" spans="1:12" ht="20.25" customHeight="1" x14ac:dyDescent="0.2">
      <c r="A129" s="129" t="s">
        <v>107</v>
      </c>
      <c r="B129" s="107">
        <v>990</v>
      </c>
      <c r="C129" s="140">
        <v>538.5</v>
      </c>
      <c r="D129" s="104">
        <f t="shared" ref="D129" si="14">B129-C129</f>
        <v>451.5</v>
      </c>
      <c r="E129" s="37"/>
      <c r="F129" s="34"/>
      <c r="G129" s="34"/>
      <c r="H129" s="35"/>
      <c r="I129" s="35"/>
      <c r="J129" s="35"/>
      <c r="K129" s="35"/>
      <c r="L129" s="35"/>
    </row>
    <row r="130" spans="1:12" ht="20.25" customHeight="1" thickBot="1" x14ac:dyDescent="0.25">
      <c r="A130" s="141" t="s">
        <v>108</v>
      </c>
      <c r="B130" s="107">
        <v>405</v>
      </c>
      <c r="C130" s="140">
        <v>0</v>
      </c>
      <c r="D130" s="136">
        <f>B130-C130</f>
        <v>405</v>
      </c>
      <c r="E130" s="37"/>
      <c r="F130" s="34"/>
      <c r="G130" s="34"/>
      <c r="H130" s="35"/>
      <c r="I130" s="35"/>
      <c r="J130" s="35"/>
      <c r="K130" s="35"/>
      <c r="L130" s="35"/>
    </row>
    <row r="131" spans="1:12" ht="20.25" customHeight="1" thickBot="1" x14ac:dyDescent="0.25">
      <c r="A131" s="123" t="s">
        <v>109</v>
      </c>
      <c r="B131" s="131">
        <f>SUM(B128:B130)</f>
        <v>2715</v>
      </c>
      <c r="C131" s="132">
        <f>SUM(C128:C130)</f>
        <v>1157.8699999999999</v>
      </c>
      <c r="D131" s="132">
        <f>SUM(D128:D130)</f>
        <v>1557.13</v>
      </c>
      <c r="E131" s="37"/>
      <c r="F131" s="34"/>
      <c r="G131" s="34"/>
      <c r="H131" s="35"/>
      <c r="I131" s="35"/>
      <c r="J131" s="35"/>
      <c r="K131" s="35"/>
      <c r="L131" s="35"/>
    </row>
    <row r="132" spans="1:12" ht="5.25" customHeight="1" thickBot="1" x14ac:dyDescent="0.25">
      <c r="A132" s="86"/>
      <c r="B132" s="86"/>
      <c r="C132" s="86"/>
      <c r="D132" s="86"/>
    </row>
    <row r="133" spans="1:12" ht="20.25" customHeight="1" thickBot="1" x14ac:dyDescent="0.25">
      <c r="A133" s="123" t="s">
        <v>128</v>
      </c>
      <c r="B133" s="124" t="s">
        <v>60</v>
      </c>
      <c r="C133" s="125" t="s">
        <v>58</v>
      </c>
      <c r="D133" s="125" t="s">
        <v>171</v>
      </c>
      <c r="E133" s="37"/>
      <c r="F133" s="34"/>
      <c r="G133" s="34"/>
      <c r="H133" s="35"/>
      <c r="I133" s="35"/>
      <c r="J133" s="35"/>
      <c r="K133" s="35"/>
      <c r="L133" s="35"/>
    </row>
    <row r="134" spans="1:12" ht="20.25" customHeight="1" x14ac:dyDescent="0.2">
      <c r="A134" s="126" t="s">
        <v>39</v>
      </c>
      <c r="B134" s="127">
        <v>1320</v>
      </c>
      <c r="C134" s="128">
        <v>1112.56</v>
      </c>
      <c r="D134" s="127">
        <f>B134-C134</f>
        <v>207.44000000000005</v>
      </c>
      <c r="E134" s="37"/>
      <c r="F134" s="34"/>
      <c r="G134" s="34"/>
      <c r="H134" s="35"/>
      <c r="I134" s="35"/>
      <c r="J134" s="35"/>
      <c r="K134" s="35"/>
      <c r="L134" s="35"/>
    </row>
    <row r="135" spans="1:12" ht="20.25" customHeight="1" x14ac:dyDescent="0.2">
      <c r="A135" s="129" t="s">
        <v>107</v>
      </c>
      <c r="B135" s="107">
        <v>990</v>
      </c>
      <c r="C135" s="140">
        <v>578.5</v>
      </c>
      <c r="D135" s="104">
        <f t="shared" ref="D135" si="15">B135-C135</f>
        <v>411.5</v>
      </c>
      <c r="E135" s="37"/>
      <c r="F135" s="34"/>
      <c r="G135" s="34"/>
      <c r="H135" s="35"/>
      <c r="I135" s="35"/>
      <c r="J135" s="35"/>
      <c r="K135" s="35"/>
      <c r="L135" s="35"/>
    </row>
    <row r="136" spans="1:12" ht="20.25" customHeight="1" thickBot="1" x14ac:dyDescent="0.25">
      <c r="A136" s="141" t="s">
        <v>108</v>
      </c>
      <c r="B136" s="107">
        <v>405</v>
      </c>
      <c r="C136" s="140">
        <v>95</v>
      </c>
      <c r="D136" s="136">
        <f>B136-C136</f>
        <v>310</v>
      </c>
      <c r="E136" s="37"/>
      <c r="F136" s="34"/>
      <c r="G136" s="34"/>
      <c r="H136" s="35"/>
      <c r="I136" s="35"/>
      <c r="J136" s="35"/>
      <c r="K136" s="35"/>
      <c r="L136" s="35"/>
    </row>
    <row r="137" spans="1:12" ht="20.25" customHeight="1" thickBot="1" x14ac:dyDescent="0.25">
      <c r="A137" s="123" t="s">
        <v>109</v>
      </c>
      <c r="B137" s="131">
        <f>SUM(B134:B136)</f>
        <v>2715</v>
      </c>
      <c r="C137" s="132">
        <f>SUM(C134:C136)</f>
        <v>1786.06</v>
      </c>
      <c r="D137" s="132">
        <f>SUM(D134:D136)</f>
        <v>928.94</v>
      </c>
      <c r="E137" s="37"/>
      <c r="F137" s="34"/>
      <c r="G137" s="34"/>
      <c r="H137" s="35"/>
      <c r="I137" s="35"/>
      <c r="J137" s="35"/>
      <c r="K137" s="35"/>
      <c r="L137" s="35"/>
    </row>
    <row r="138" spans="1:12" ht="5.25" customHeight="1" thickBot="1" x14ac:dyDescent="0.25">
      <c r="A138" s="86"/>
      <c r="B138" s="86"/>
      <c r="C138" s="86"/>
      <c r="D138" s="86"/>
    </row>
    <row r="139" spans="1:12" ht="20.25" customHeight="1" thickBot="1" x14ac:dyDescent="0.25">
      <c r="A139" s="123" t="s">
        <v>129</v>
      </c>
      <c r="B139" s="124" t="s">
        <v>60</v>
      </c>
      <c r="C139" s="125" t="s">
        <v>58</v>
      </c>
      <c r="D139" s="125" t="s">
        <v>171</v>
      </c>
      <c r="E139" s="37"/>
      <c r="F139" s="34"/>
      <c r="G139" s="34"/>
      <c r="H139" s="35"/>
      <c r="I139" s="35"/>
      <c r="J139" s="35"/>
      <c r="K139" s="35"/>
      <c r="L139" s="35"/>
    </row>
    <row r="140" spans="1:12" ht="20.25" customHeight="1" x14ac:dyDescent="0.2">
      <c r="A140" s="126" t="s">
        <v>39</v>
      </c>
      <c r="B140" s="127">
        <v>1320</v>
      </c>
      <c r="C140" s="128">
        <v>1200</v>
      </c>
      <c r="D140" s="127">
        <f>B140-C140</f>
        <v>120</v>
      </c>
      <c r="E140" s="37"/>
      <c r="F140" s="34"/>
      <c r="G140" s="34"/>
      <c r="H140" s="35"/>
      <c r="I140" s="35"/>
      <c r="J140" s="35"/>
      <c r="K140" s="35"/>
      <c r="L140" s="35"/>
    </row>
    <row r="141" spans="1:12" ht="20.25" customHeight="1" x14ac:dyDescent="0.2">
      <c r="A141" s="129" t="s">
        <v>107</v>
      </c>
      <c r="B141" s="107">
        <v>990</v>
      </c>
      <c r="C141" s="140">
        <v>600</v>
      </c>
      <c r="D141" s="104">
        <f t="shared" ref="D141" si="16">B141-C141</f>
        <v>390</v>
      </c>
      <c r="E141" s="37"/>
      <c r="F141" s="34"/>
      <c r="G141" s="34"/>
      <c r="H141" s="35"/>
      <c r="I141" s="35"/>
      <c r="J141" s="35"/>
      <c r="K141" s="35"/>
      <c r="L141" s="35"/>
    </row>
    <row r="142" spans="1:12" ht="20.25" customHeight="1" thickBot="1" x14ac:dyDescent="0.25">
      <c r="A142" s="141" t="s">
        <v>108</v>
      </c>
      <c r="B142" s="107">
        <v>405</v>
      </c>
      <c r="C142" s="140">
        <v>100</v>
      </c>
      <c r="D142" s="136">
        <f>B142-C142</f>
        <v>305</v>
      </c>
      <c r="E142" s="37"/>
      <c r="F142" s="34"/>
      <c r="G142" s="34"/>
      <c r="H142" s="35"/>
      <c r="I142" s="35"/>
      <c r="J142" s="35"/>
      <c r="K142" s="35"/>
      <c r="L142" s="35"/>
    </row>
    <row r="143" spans="1:12" ht="20.25" customHeight="1" thickBot="1" x14ac:dyDescent="0.25">
      <c r="A143" s="123" t="s">
        <v>109</v>
      </c>
      <c r="B143" s="131">
        <f>SUM(B140:B142)</f>
        <v>2715</v>
      </c>
      <c r="C143" s="132">
        <f>SUM(C140:C142)</f>
        <v>1900</v>
      </c>
      <c r="D143" s="132">
        <f>SUM(D140:D142)</f>
        <v>815</v>
      </c>
      <c r="E143" s="37"/>
      <c r="F143" s="34"/>
      <c r="G143" s="34"/>
      <c r="H143" s="35"/>
      <c r="I143" s="35"/>
      <c r="J143" s="35"/>
      <c r="K143" s="35"/>
      <c r="L143" s="35"/>
    </row>
    <row r="144" spans="1:12" ht="5.25" customHeight="1" thickBot="1" x14ac:dyDescent="0.25">
      <c r="A144" s="86"/>
      <c r="B144" s="86"/>
      <c r="C144" s="86"/>
      <c r="D144" s="86"/>
    </row>
    <row r="145" spans="1:12" ht="20.25" customHeight="1" thickBot="1" x14ac:dyDescent="0.25">
      <c r="A145" s="123" t="s">
        <v>130</v>
      </c>
      <c r="B145" s="124" t="s">
        <v>60</v>
      </c>
      <c r="C145" s="125" t="s">
        <v>58</v>
      </c>
      <c r="D145" s="125" t="s">
        <v>171</v>
      </c>
      <c r="E145" s="37"/>
      <c r="F145" s="34"/>
      <c r="G145" s="34"/>
      <c r="H145" s="35"/>
      <c r="I145" s="35"/>
      <c r="J145" s="35"/>
      <c r="K145" s="35"/>
      <c r="L145" s="35"/>
    </row>
    <row r="146" spans="1:12" ht="20.25" customHeight="1" x14ac:dyDescent="0.2">
      <c r="A146" s="126" t="s">
        <v>39</v>
      </c>
      <c r="B146" s="127">
        <v>1320</v>
      </c>
      <c r="C146" s="128">
        <v>1200</v>
      </c>
      <c r="D146" s="127">
        <f>B146-C146</f>
        <v>120</v>
      </c>
      <c r="E146" s="37"/>
      <c r="F146" s="34"/>
      <c r="G146" s="34"/>
      <c r="H146" s="35"/>
      <c r="I146" s="35"/>
      <c r="J146" s="35"/>
      <c r="K146" s="35"/>
      <c r="L146" s="35"/>
    </row>
    <row r="147" spans="1:12" ht="20.25" customHeight="1" x14ac:dyDescent="0.2">
      <c r="A147" s="129" t="s">
        <v>107</v>
      </c>
      <c r="B147" s="107">
        <v>990</v>
      </c>
      <c r="C147" s="140">
        <v>600</v>
      </c>
      <c r="D147" s="104">
        <f t="shared" ref="D147" si="17">B147-C147</f>
        <v>390</v>
      </c>
      <c r="E147" s="37"/>
      <c r="F147" s="34"/>
      <c r="G147" s="34"/>
      <c r="H147" s="35"/>
      <c r="I147" s="35"/>
      <c r="J147" s="35"/>
      <c r="K147" s="35"/>
      <c r="L147" s="35"/>
    </row>
    <row r="148" spans="1:12" ht="20.25" customHeight="1" thickBot="1" x14ac:dyDescent="0.25">
      <c r="A148" s="141" t="s">
        <v>108</v>
      </c>
      <c r="B148" s="107">
        <v>405</v>
      </c>
      <c r="C148" s="140">
        <v>100</v>
      </c>
      <c r="D148" s="136">
        <f>B148-C148</f>
        <v>305</v>
      </c>
      <c r="E148" s="37"/>
      <c r="F148" s="34"/>
      <c r="G148" s="34"/>
      <c r="H148" s="35"/>
      <c r="I148" s="35"/>
      <c r="J148" s="35"/>
      <c r="K148" s="35"/>
      <c r="L148" s="35"/>
    </row>
    <row r="149" spans="1:12" ht="20.25" customHeight="1" thickBot="1" x14ac:dyDescent="0.25">
      <c r="A149" s="123" t="s">
        <v>109</v>
      </c>
      <c r="B149" s="131">
        <f>SUM(B146:B148)</f>
        <v>2715</v>
      </c>
      <c r="C149" s="132">
        <f>SUM(C146:C148)</f>
        <v>1900</v>
      </c>
      <c r="D149" s="132">
        <f>SUM(D146:D148)</f>
        <v>815</v>
      </c>
      <c r="E149" s="37"/>
      <c r="F149" s="34"/>
      <c r="G149" s="34"/>
      <c r="H149" s="35"/>
      <c r="I149" s="35"/>
      <c r="J149" s="35"/>
      <c r="K149" s="35"/>
      <c r="L149" s="35"/>
    </row>
    <row r="150" spans="1:12" ht="7.5" customHeight="1" thickBot="1" x14ac:dyDescent="0.25">
      <c r="A150" s="36"/>
      <c r="B150" s="142"/>
      <c r="C150" s="142"/>
      <c r="D150" s="142"/>
      <c r="E150" s="37"/>
      <c r="F150" s="34"/>
      <c r="G150" s="34"/>
      <c r="H150" s="35"/>
      <c r="I150" s="35"/>
      <c r="J150" s="35"/>
      <c r="K150" s="35"/>
      <c r="L150" s="35"/>
    </row>
    <row r="151" spans="1:12" ht="20.25" customHeight="1" thickBot="1" x14ac:dyDescent="0.3">
      <c r="A151" s="94" t="s">
        <v>173</v>
      </c>
      <c r="B151" s="137"/>
      <c r="C151" s="138"/>
      <c r="D151" s="139"/>
      <c r="E151" s="37"/>
      <c r="F151" s="34"/>
      <c r="G151" s="34"/>
      <c r="H151" s="35"/>
      <c r="I151" s="35"/>
      <c r="J151" s="35"/>
      <c r="K151" s="35"/>
      <c r="L151" s="35"/>
    </row>
    <row r="152" spans="1:12" ht="11.25" customHeight="1" thickBot="1" x14ac:dyDescent="0.25">
      <c r="C152" s="86"/>
      <c r="D152" s="86"/>
    </row>
    <row r="153" spans="1:12" ht="18.75" thickBot="1" x14ac:dyDescent="0.3">
      <c r="A153" s="233" t="s">
        <v>131</v>
      </c>
      <c r="B153" s="234"/>
      <c r="C153" s="234"/>
      <c r="D153" s="236"/>
      <c r="E153" s="67"/>
      <c r="F153" s="68"/>
      <c r="G153" s="68"/>
      <c r="H153" s="68"/>
      <c r="I153" s="68"/>
      <c r="J153" s="68"/>
      <c r="K153" s="68"/>
      <c r="L153" s="68"/>
    </row>
    <row r="154" spans="1:12" ht="4.5" customHeight="1" thickBot="1" x14ac:dyDescent="0.25">
      <c r="A154" s="36"/>
      <c r="B154" s="37"/>
      <c r="C154" s="37"/>
      <c r="D154" s="37"/>
      <c r="E154" s="37"/>
      <c r="F154" s="34"/>
      <c r="G154" s="34"/>
      <c r="H154" s="35"/>
      <c r="I154" s="35"/>
      <c r="J154" s="35"/>
      <c r="K154" s="35"/>
      <c r="L154" s="35"/>
    </row>
    <row r="155" spans="1:12" ht="21.75" customHeight="1" thickBot="1" x14ac:dyDescent="0.25">
      <c r="A155" s="123" t="s">
        <v>65</v>
      </c>
      <c r="B155" s="124" t="s">
        <v>60</v>
      </c>
      <c r="C155" s="125" t="s">
        <v>58</v>
      </c>
      <c r="D155" s="125" t="s">
        <v>171</v>
      </c>
      <c r="E155" s="37"/>
      <c r="F155" s="34"/>
      <c r="G155" s="34"/>
      <c r="H155" s="35"/>
      <c r="I155" s="35"/>
      <c r="J155" s="35"/>
      <c r="K155" s="35"/>
      <c r="L155" s="35"/>
    </row>
    <row r="156" spans="1:12" ht="21.75" customHeight="1" x14ac:dyDescent="0.2">
      <c r="A156" s="126" t="s">
        <v>39</v>
      </c>
      <c r="B156" s="127">
        <v>1320</v>
      </c>
      <c r="C156" s="128">
        <v>0</v>
      </c>
      <c r="D156" s="127">
        <f>B156-C156</f>
        <v>1320</v>
      </c>
      <c r="E156" s="37"/>
      <c r="F156" s="34"/>
      <c r="G156" s="34"/>
      <c r="H156" s="35"/>
      <c r="I156" s="35"/>
      <c r="J156" s="35"/>
      <c r="K156" s="35"/>
      <c r="L156" s="35"/>
    </row>
    <row r="157" spans="1:12" ht="21.75" customHeight="1" x14ac:dyDescent="0.2">
      <c r="A157" s="129" t="s">
        <v>107</v>
      </c>
      <c r="B157" s="107">
        <v>1320</v>
      </c>
      <c r="C157" s="140">
        <v>0</v>
      </c>
      <c r="D157" s="104">
        <f t="shared" ref="D157" si="18">B157-C157</f>
        <v>1320</v>
      </c>
      <c r="E157" s="37"/>
      <c r="F157" s="34"/>
      <c r="G157" s="34"/>
      <c r="H157" s="35"/>
      <c r="I157" s="35"/>
      <c r="J157" s="35"/>
      <c r="K157" s="35"/>
      <c r="L157" s="35"/>
    </row>
    <row r="158" spans="1:12" ht="21.75" customHeight="1" thickBot="1" x14ac:dyDescent="0.25">
      <c r="A158" s="141" t="s">
        <v>108</v>
      </c>
      <c r="B158" s="107">
        <v>405</v>
      </c>
      <c r="C158" s="140">
        <v>0</v>
      </c>
      <c r="D158" s="136">
        <f>B158-C158</f>
        <v>405</v>
      </c>
      <c r="E158" s="37"/>
      <c r="F158" s="34"/>
      <c r="G158" s="34"/>
      <c r="H158" s="35"/>
      <c r="I158" s="35"/>
      <c r="J158" s="35"/>
      <c r="K158" s="35"/>
      <c r="L158" s="35"/>
    </row>
    <row r="159" spans="1:12" ht="21.75" customHeight="1" thickBot="1" x14ac:dyDescent="0.25">
      <c r="A159" s="123" t="s">
        <v>109</v>
      </c>
      <c r="B159" s="131">
        <f>SUM(B156:B158)</f>
        <v>3045</v>
      </c>
      <c r="C159" s="132">
        <f>SUM(C156:C158)</f>
        <v>0</v>
      </c>
      <c r="D159" s="132">
        <f>SUM(D156:D158)</f>
        <v>3045</v>
      </c>
      <c r="E159" s="37"/>
      <c r="F159" s="34"/>
      <c r="G159" s="34"/>
      <c r="H159" s="35"/>
      <c r="I159" s="35"/>
      <c r="J159" s="35"/>
      <c r="K159" s="35"/>
      <c r="L159" s="35"/>
    </row>
    <row r="160" spans="1:12" ht="6" customHeight="1" thickBot="1" x14ac:dyDescent="0.25">
      <c r="A160" s="86"/>
      <c r="B160" s="86"/>
      <c r="C160" s="86"/>
      <c r="D160" s="86"/>
    </row>
    <row r="161" spans="1:12" ht="21.75" customHeight="1" thickBot="1" x14ac:dyDescent="0.25">
      <c r="A161" s="123" t="s">
        <v>66</v>
      </c>
      <c r="B161" s="124" t="s">
        <v>60</v>
      </c>
      <c r="C161" s="125" t="s">
        <v>58</v>
      </c>
      <c r="D161" s="125" t="s">
        <v>171</v>
      </c>
      <c r="E161" s="37"/>
      <c r="F161" s="34"/>
      <c r="G161" s="34"/>
      <c r="H161" s="35"/>
      <c r="I161" s="35"/>
      <c r="J161" s="35"/>
      <c r="K161" s="35"/>
      <c r="L161" s="35"/>
    </row>
    <row r="162" spans="1:12" ht="21.75" customHeight="1" x14ac:dyDescent="0.2">
      <c r="A162" s="126" t="s">
        <v>39</v>
      </c>
      <c r="B162" s="127">
        <v>1320</v>
      </c>
      <c r="C162" s="128">
        <v>0</v>
      </c>
      <c r="D162" s="127">
        <f>B162-C162</f>
        <v>1320</v>
      </c>
      <c r="E162" s="37"/>
      <c r="F162" s="34"/>
      <c r="G162" s="34"/>
      <c r="H162" s="35"/>
      <c r="I162" s="35"/>
      <c r="J162" s="35"/>
      <c r="K162" s="35"/>
      <c r="L162" s="35"/>
    </row>
    <row r="163" spans="1:12" ht="21.75" customHeight="1" x14ac:dyDescent="0.2">
      <c r="A163" s="129" t="s">
        <v>107</v>
      </c>
      <c r="B163" s="107">
        <v>1320</v>
      </c>
      <c r="C163" s="140">
        <v>0</v>
      </c>
      <c r="D163" s="104">
        <f t="shared" ref="D163" si="19">B163-C163</f>
        <v>1320</v>
      </c>
      <c r="E163" s="37"/>
      <c r="F163" s="34"/>
      <c r="G163" s="34"/>
      <c r="H163" s="35"/>
      <c r="I163" s="35"/>
      <c r="J163" s="35"/>
      <c r="K163" s="35"/>
      <c r="L163" s="35"/>
    </row>
    <row r="164" spans="1:12" ht="21.75" customHeight="1" thickBot="1" x14ac:dyDescent="0.25">
      <c r="A164" s="141" t="s">
        <v>108</v>
      </c>
      <c r="B164" s="107">
        <v>405</v>
      </c>
      <c r="C164" s="140">
        <v>0</v>
      </c>
      <c r="D164" s="136">
        <f>B164-C164</f>
        <v>405</v>
      </c>
      <c r="E164" s="37"/>
      <c r="F164" s="34"/>
      <c r="G164" s="34"/>
      <c r="H164" s="35"/>
      <c r="I164" s="35"/>
      <c r="J164" s="35"/>
      <c r="K164" s="35"/>
      <c r="L164" s="35"/>
    </row>
    <row r="165" spans="1:12" ht="21.75" customHeight="1" thickBot="1" x14ac:dyDescent="0.25">
      <c r="A165" s="123" t="s">
        <v>109</v>
      </c>
      <c r="B165" s="131">
        <f>SUM(B162:B164)</f>
        <v>3045</v>
      </c>
      <c r="C165" s="132">
        <f>SUM(C162:C164)</f>
        <v>0</v>
      </c>
      <c r="D165" s="132">
        <f>SUM(D162:D164)</f>
        <v>3045</v>
      </c>
      <c r="E165" s="37"/>
      <c r="F165" s="34"/>
      <c r="G165" s="34"/>
      <c r="H165" s="35"/>
      <c r="I165" s="35"/>
      <c r="J165" s="35"/>
      <c r="K165" s="35"/>
      <c r="L165" s="35"/>
    </row>
    <row r="166" spans="1:12" ht="4.5" customHeight="1" thickBot="1" x14ac:dyDescent="0.25">
      <c r="A166" s="86"/>
      <c r="B166" s="86"/>
      <c r="C166" s="86"/>
      <c r="D166" s="86"/>
    </row>
    <row r="167" spans="1:12" ht="21.75" customHeight="1" thickBot="1" x14ac:dyDescent="0.25">
      <c r="A167" s="123" t="s">
        <v>70</v>
      </c>
      <c r="B167" s="124" t="s">
        <v>60</v>
      </c>
      <c r="C167" s="125" t="s">
        <v>58</v>
      </c>
      <c r="D167" s="125" t="s">
        <v>171</v>
      </c>
      <c r="E167" s="37"/>
      <c r="F167" s="34"/>
      <c r="G167" s="34"/>
      <c r="H167" s="35"/>
      <c r="I167" s="35"/>
      <c r="J167" s="35"/>
      <c r="K167" s="35"/>
      <c r="L167" s="35"/>
    </row>
    <row r="168" spans="1:12" ht="21.75" customHeight="1" x14ac:dyDescent="0.2">
      <c r="A168" s="126" t="s">
        <v>39</v>
      </c>
      <c r="B168" s="127">
        <v>1320</v>
      </c>
      <c r="C168" s="128">
        <v>0</v>
      </c>
      <c r="D168" s="127">
        <f>B168-C168</f>
        <v>1320</v>
      </c>
      <c r="E168" s="37"/>
      <c r="F168" s="34"/>
      <c r="G168" s="34"/>
      <c r="H168" s="35"/>
      <c r="I168" s="35"/>
      <c r="J168" s="35"/>
      <c r="K168" s="35"/>
      <c r="L168" s="35"/>
    </row>
    <row r="169" spans="1:12" ht="21.75" customHeight="1" x14ac:dyDescent="0.2">
      <c r="A169" s="129" t="s">
        <v>107</v>
      </c>
      <c r="B169" s="107">
        <v>1320</v>
      </c>
      <c r="C169" s="140">
        <v>0</v>
      </c>
      <c r="D169" s="104">
        <f t="shared" ref="D169" si="20">B169-C169</f>
        <v>1320</v>
      </c>
      <c r="E169" s="37"/>
      <c r="F169" s="34"/>
      <c r="G169" s="34"/>
      <c r="H169" s="35"/>
      <c r="I169" s="35"/>
      <c r="J169" s="35"/>
      <c r="K169" s="35"/>
      <c r="L169" s="35"/>
    </row>
    <row r="170" spans="1:12" ht="21.75" customHeight="1" thickBot="1" x14ac:dyDescent="0.25">
      <c r="A170" s="141" t="s">
        <v>108</v>
      </c>
      <c r="B170" s="107">
        <v>405</v>
      </c>
      <c r="C170" s="140">
        <v>0</v>
      </c>
      <c r="D170" s="136">
        <f>B170-C170</f>
        <v>405</v>
      </c>
      <c r="E170" s="37"/>
      <c r="F170" s="34"/>
      <c r="G170" s="34"/>
      <c r="H170" s="35"/>
      <c r="I170" s="35"/>
      <c r="J170" s="35"/>
      <c r="K170" s="35"/>
      <c r="L170" s="35"/>
    </row>
    <row r="171" spans="1:12" ht="21.75" customHeight="1" thickBot="1" x14ac:dyDescent="0.25">
      <c r="A171" s="123" t="s">
        <v>109</v>
      </c>
      <c r="B171" s="131">
        <f>SUM(B168:B170)</f>
        <v>3045</v>
      </c>
      <c r="C171" s="132">
        <f>SUM(C168:C170)</f>
        <v>0</v>
      </c>
      <c r="D171" s="132">
        <f>SUM(D168:D170)</f>
        <v>3045</v>
      </c>
      <c r="E171" s="37"/>
      <c r="F171" s="34"/>
      <c r="G171" s="34"/>
      <c r="H171" s="35"/>
      <c r="I171" s="35"/>
      <c r="J171" s="35"/>
      <c r="K171" s="35"/>
      <c r="L171" s="35"/>
    </row>
    <row r="172" spans="1:12" ht="6.75" customHeight="1" thickBot="1" x14ac:dyDescent="0.25">
      <c r="A172" s="36"/>
      <c r="B172" s="142"/>
      <c r="C172" s="142"/>
      <c r="D172" s="142"/>
      <c r="E172" s="37"/>
      <c r="F172" s="34"/>
      <c r="G172" s="34"/>
      <c r="H172" s="35"/>
      <c r="I172" s="35"/>
      <c r="J172" s="35"/>
      <c r="K172" s="35"/>
      <c r="L172" s="35"/>
    </row>
    <row r="173" spans="1:12" ht="21.75" customHeight="1" thickBot="1" x14ac:dyDescent="0.3">
      <c r="A173" s="94" t="s">
        <v>173</v>
      </c>
      <c r="B173" s="137"/>
      <c r="C173" s="138"/>
      <c r="D173" s="139"/>
      <c r="E173" s="37"/>
      <c r="F173" s="34"/>
      <c r="G173" s="34"/>
      <c r="H173" s="35"/>
      <c r="I173" s="35"/>
      <c r="J173" s="35"/>
      <c r="K173" s="35"/>
      <c r="L173" s="35"/>
    </row>
    <row r="174" spans="1:12" ht="3.75" customHeight="1" thickBot="1" x14ac:dyDescent="0.25">
      <c r="A174" s="86"/>
      <c r="B174" s="86"/>
      <c r="C174" s="86"/>
      <c r="D174" s="86"/>
    </row>
    <row r="175" spans="1:12" ht="18.75" thickBot="1" x14ac:dyDescent="0.3">
      <c r="A175" s="233" t="s">
        <v>132</v>
      </c>
      <c r="B175" s="234"/>
      <c r="C175" s="234"/>
      <c r="D175" s="235"/>
      <c r="E175" s="67"/>
      <c r="F175" s="68"/>
      <c r="G175" s="68"/>
      <c r="H175" s="68"/>
      <c r="I175" s="68"/>
      <c r="J175" s="68"/>
      <c r="K175" s="68"/>
      <c r="L175" s="68"/>
    </row>
    <row r="176" spans="1:12" ht="4.5" customHeight="1" thickBot="1" x14ac:dyDescent="0.25">
      <c r="A176" s="36"/>
      <c r="B176" s="37"/>
      <c r="C176" s="37"/>
      <c r="D176" s="37"/>
      <c r="E176" s="37"/>
      <c r="F176" s="34"/>
      <c r="G176" s="34"/>
      <c r="H176" s="35"/>
      <c r="I176" s="35"/>
      <c r="J176" s="35"/>
      <c r="K176" s="35"/>
      <c r="L176" s="35"/>
    </row>
    <row r="177" spans="1:12" ht="21.75" customHeight="1" thickBot="1" x14ac:dyDescent="0.25">
      <c r="A177" s="123" t="s">
        <v>73</v>
      </c>
      <c r="B177" s="124" t="s">
        <v>60</v>
      </c>
      <c r="C177" s="125" t="s">
        <v>58</v>
      </c>
      <c r="D177" s="125" t="s">
        <v>171</v>
      </c>
      <c r="E177" s="37"/>
      <c r="F177" s="34"/>
      <c r="G177" s="34"/>
      <c r="H177" s="35"/>
      <c r="I177" s="35"/>
      <c r="J177" s="35"/>
      <c r="K177" s="35"/>
      <c r="L177" s="35"/>
    </row>
    <row r="178" spans="1:12" ht="21.75" customHeight="1" x14ac:dyDescent="0.2">
      <c r="A178" s="126" t="s">
        <v>39</v>
      </c>
      <c r="B178" s="127">
        <v>6600</v>
      </c>
      <c r="C178" s="128">
        <v>6000</v>
      </c>
      <c r="D178" s="127">
        <f>B178-C178</f>
        <v>600</v>
      </c>
      <c r="E178" s="37"/>
      <c r="F178" s="34"/>
      <c r="G178" s="34"/>
      <c r="H178" s="35"/>
      <c r="I178" s="35"/>
      <c r="J178" s="35"/>
      <c r="K178" s="35"/>
      <c r="L178" s="35"/>
    </row>
    <row r="179" spans="1:12" ht="21.75" customHeight="1" x14ac:dyDescent="0.2">
      <c r="A179" s="129" t="s">
        <v>107</v>
      </c>
      <c r="B179" s="107">
        <v>9900</v>
      </c>
      <c r="C179" s="140">
        <v>8000</v>
      </c>
      <c r="D179" s="104">
        <f t="shared" ref="D179:D180" si="21">B179-C179</f>
        <v>1900</v>
      </c>
      <c r="E179" s="37"/>
      <c r="F179" s="34"/>
      <c r="G179" s="34"/>
      <c r="H179" s="35"/>
      <c r="I179" s="35"/>
      <c r="J179" s="35"/>
      <c r="K179" s="35"/>
      <c r="L179" s="35"/>
    </row>
    <row r="180" spans="1:12" ht="21.75" customHeight="1" x14ac:dyDescent="0.2">
      <c r="A180" s="141" t="s">
        <v>108</v>
      </c>
      <c r="B180" s="107">
        <v>3150</v>
      </c>
      <c r="C180" s="140">
        <v>2500</v>
      </c>
      <c r="D180" s="104">
        <f t="shared" si="21"/>
        <v>650</v>
      </c>
      <c r="E180" s="37"/>
      <c r="F180" s="34"/>
      <c r="G180" s="34"/>
      <c r="H180" s="35"/>
      <c r="I180" s="35"/>
      <c r="J180" s="35"/>
      <c r="K180" s="35"/>
      <c r="L180" s="35"/>
    </row>
    <row r="181" spans="1:12" ht="21.75" customHeight="1" thickBot="1" x14ac:dyDescent="0.25">
      <c r="A181" s="133" t="s">
        <v>114</v>
      </c>
      <c r="B181" s="134">
        <v>1600</v>
      </c>
      <c r="C181" s="135">
        <v>800</v>
      </c>
      <c r="D181" s="136">
        <f>B181-C181</f>
        <v>800</v>
      </c>
      <c r="E181" s="37"/>
      <c r="F181" s="34"/>
      <c r="G181" s="34"/>
      <c r="H181" s="35"/>
      <c r="I181" s="35"/>
      <c r="J181" s="35"/>
      <c r="K181" s="35"/>
      <c r="L181" s="35"/>
    </row>
    <row r="182" spans="1:12" ht="21.75" customHeight="1" thickBot="1" x14ac:dyDescent="0.25">
      <c r="A182" s="123" t="s">
        <v>109</v>
      </c>
      <c r="B182" s="131">
        <f>SUM(B178:B181)</f>
        <v>21250</v>
      </c>
      <c r="C182" s="132">
        <f>SUM(C178:C181)</f>
        <v>17300</v>
      </c>
      <c r="D182" s="132">
        <f>SUM(D178:D181)</f>
        <v>3950</v>
      </c>
      <c r="E182" s="37"/>
      <c r="F182" s="34"/>
      <c r="G182" s="34"/>
      <c r="H182" s="35"/>
      <c r="I182" s="35"/>
      <c r="J182" s="35"/>
      <c r="K182" s="35"/>
      <c r="L182" s="35"/>
    </row>
    <row r="183" spans="1:12" ht="5.25" customHeight="1" thickBot="1" x14ac:dyDescent="0.25">
      <c r="A183" s="86"/>
      <c r="B183" s="86"/>
      <c r="C183" s="86"/>
      <c r="D183" s="86"/>
    </row>
    <row r="184" spans="1:12" ht="18.75" thickBot="1" x14ac:dyDescent="0.3">
      <c r="A184" s="233" t="s">
        <v>133</v>
      </c>
      <c r="B184" s="234"/>
      <c r="C184" s="234"/>
      <c r="D184" s="235"/>
      <c r="E184" s="67"/>
      <c r="F184" s="68"/>
      <c r="G184" s="68"/>
      <c r="H184" s="68"/>
      <c r="I184" s="68"/>
      <c r="J184" s="68"/>
      <c r="K184" s="68"/>
      <c r="L184" s="68"/>
    </row>
    <row r="185" spans="1:12" ht="5.25" customHeight="1" thickBot="1" x14ac:dyDescent="0.25">
      <c r="A185" s="36"/>
      <c r="B185" s="37"/>
      <c r="C185" s="37"/>
      <c r="D185" s="37"/>
      <c r="E185" s="37"/>
      <c r="F185" s="34"/>
      <c r="G185" s="34"/>
      <c r="H185" s="35"/>
      <c r="I185" s="35"/>
      <c r="J185" s="35"/>
      <c r="K185" s="35"/>
      <c r="L185" s="35"/>
    </row>
    <row r="186" spans="1:12" ht="21.75" customHeight="1" thickBot="1" x14ac:dyDescent="0.25">
      <c r="A186" s="123" t="s">
        <v>17</v>
      </c>
      <c r="B186" s="124" t="s">
        <v>60</v>
      </c>
      <c r="C186" s="125" t="s">
        <v>58</v>
      </c>
      <c r="D186" s="125" t="s">
        <v>171</v>
      </c>
      <c r="E186" s="37"/>
      <c r="F186" s="34"/>
      <c r="G186" s="34"/>
      <c r="H186" s="35"/>
      <c r="I186" s="35"/>
      <c r="J186" s="35"/>
      <c r="K186" s="35"/>
      <c r="L186" s="35"/>
    </row>
    <row r="187" spans="1:12" ht="21.75" customHeight="1" x14ac:dyDescent="0.2">
      <c r="A187" s="126" t="s">
        <v>39</v>
      </c>
      <c r="B187" s="127">
        <v>6600</v>
      </c>
      <c r="C187" s="128">
        <f>3747+1500</f>
        <v>5247</v>
      </c>
      <c r="D187" s="127">
        <f>B187-C187</f>
        <v>1353</v>
      </c>
      <c r="E187" s="37"/>
      <c r="F187" s="34"/>
      <c r="G187" s="34"/>
      <c r="H187" s="35"/>
      <c r="I187" s="35"/>
      <c r="J187" s="35"/>
      <c r="K187" s="35"/>
      <c r="L187" s="35"/>
    </row>
    <row r="188" spans="1:12" ht="21.75" customHeight="1" x14ac:dyDescent="0.2">
      <c r="A188" s="129" t="s">
        <v>107</v>
      </c>
      <c r="B188" s="107">
        <v>6600</v>
      </c>
      <c r="C188" s="140">
        <f>1152+800</f>
        <v>1952</v>
      </c>
      <c r="D188" s="104">
        <f t="shared" ref="D188:D189" si="22">B188-C188</f>
        <v>4648</v>
      </c>
      <c r="E188" s="37"/>
      <c r="F188" s="34"/>
      <c r="G188" s="34"/>
      <c r="H188" s="35"/>
      <c r="I188" s="35"/>
      <c r="J188" s="35"/>
      <c r="K188" s="35"/>
      <c r="L188" s="35"/>
    </row>
    <row r="189" spans="1:12" ht="21.75" customHeight="1" x14ac:dyDescent="0.2">
      <c r="A189" s="141" t="s">
        <v>108</v>
      </c>
      <c r="B189" s="107">
        <v>2025</v>
      </c>
      <c r="C189" s="140">
        <v>0</v>
      </c>
      <c r="D189" s="104">
        <f t="shared" si="22"/>
        <v>2025</v>
      </c>
      <c r="E189" s="37"/>
      <c r="F189" s="34"/>
      <c r="G189" s="34"/>
      <c r="H189" s="35"/>
      <c r="I189" s="35"/>
      <c r="J189" s="35"/>
      <c r="K189" s="35"/>
      <c r="L189" s="35"/>
    </row>
    <row r="190" spans="1:12" ht="21.75" customHeight="1" thickBot="1" x14ac:dyDescent="0.25">
      <c r="A190" s="133" t="s">
        <v>114</v>
      </c>
      <c r="B190" s="134">
        <v>1500</v>
      </c>
      <c r="C190" s="135">
        <v>0</v>
      </c>
      <c r="D190" s="136">
        <f>B190-C190</f>
        <v>1500</v>
      </c>
      <c r="E190" s="37"/>
      <c r="F190" s="34"/>
      <c r="G190" s="34"/>
      <c r="H190" s="35"/>
      <c r="I190" s="35"/>
      <c r="J190" s="35"/>
      <c r="K190" s="35"/>
      <c r="L190" s="35"/>
    </row>
    <row r="191" spans="1:12" ht="21.75" customHeight="1" thickBot="1" x14ac:dyDescent="0.25">
      <c r="A191" s="123" t="s">
        <v>109</v>
      </c>
      <c r="B191" s="131">
        <f>SUM(B187:B190)</f>
        <v>16725</v>
      </c>
      <c r="C191" s="132">
        <f>SUM(C187:C190)</f>
        <v>7199</v>
      </c>
      <c r="D191" s="132">
        <f>SUM(D187:D190)</f>
        <v>9526</v>
      </c>
      <c r="E191" s="37"/>
      <c r="F191" s="34"/>
      <c r="G191" s="34"/>
      <c r="H191" s="35"/>
      <c r="I191" s="35"/>
      <c r="J191" s="35"/>
      <c r="K191" s="35"/>
      <c r="L191" s="35"/>
    </row>
    <row r="192" spans="1:12" ht="5.25" customHeight="1" thickBot="1" x14ac:dyDescent="0.25">
      <c r="A192" s="86"/>
      <c r="B192" s="86"/>
      <c r="C192" s="86"/>
      <c r="D192" s="86"/>
    </row>
    <row r="193" spans="1:12" ht="23.25" customHeight="1" thickBot="1" x14ac:dyDescent="0.3">
      <c r="A193" s="233" t="s">
        <v>134</v>
      </c>
      <c r="B193" s="234"/>
      <c r="C193" s="234"/>
      <c r="D193" s="235"/>
      <c r="E193" s="67"/>
      <c r="F193" s="68"/>
      <c r="G193" s="68"/>
      <c r="H193" s="68"/>
      <c r="I193" s="68"/>
      <c r="J193" s="68"/>
      <c r="K193" s="68"/>
      <c r="L193" s="68"/>
    </row>
    <row r="194" spans="1:12" ht="6.75" customHeight="1" thickBot="1" x14ac:dyDescent="0.25">
      <c r="A194" s="36"/>
      <c r="B194" s="37"/>
      <c r="C194" s="37"/>
      <c r="D194" s="37"/>
      <c r="E194" s="37"/>
      <c r="F194" s="34"/>
      <c r="G194" s="34"/>
      <c r="H194" s="35"/>
      <c r="I194" s="35"/>
      <c r="J194" s="35"/>
      <c r="K194" s="35"/>
      <c r="L194" s="35"/>
    </row>
    <row r="195" spans="1:12" ht="21.75" customHeight="1" thickBot="1" x14ac:dyDescent="0.25">
      <c r="A195" s="123" t="s">
        <v>72</v>
      </c>
      <c r="B195" s="124" t="s">
        <v>60</v>
      </c>
      <c r="C195" s="125" t="s">
        <v>58</v>
      </c>
      <c r="D195" s="125" t="s">
        <v>171</v>
      </c>
      <c r="E195" s="37"/>
      <c r="F195" s="34"/>
      <c r="G195" s="34"/>
      <c r="H195" s="35"/>
      <c r="I195" s="35"/>
      <c r="J195" s="35"/>
      <c r="K195" s="35"/>
      <c r="L195" s="35"/>
    </row>
    <row r="196" spans="1:12" ht="21.75" customHeight="1" x14ac:dyDescent="0.2">
      <c r="A196" s="126" t="s">
        <v>39</v>
      </c>
      <c r="B196" s="127">
        <v>6600</v>
      </c>
      <c r="C196" s="128">
        <v>6267.55</v>
      </c>
      <c r="D196" s="127">
        <f>B196-C196</f>
        <v>332.44999999999982</v>
      </c>
      <c r="E196" s="37"/>
      <c r="F196" s="34"/>
      <c r="G196" s="34"/>
      <c r="H196" s="35"/>
      <c r="I196" s="35"/>
      <c r="J196" s="35"/>
      <c r="K196" s="35"/>
      <c r="L196" s="35"/>
    </row>
    <row r="197" spans="1:12" ht="21.75" customHeight="1" x14ac:dyDescent="0.2">
      <c r="A197" s="129" t="s">
        <v>107</v>
      </c>
      <c r="B197" s="107">
        <v>6600</v>
      </c>
      <c r="C197" s="140">
        <v>5880</v>
      </c>
      <c r="D197" s="104">
        <f t="shared" ref="D197:D198" si="23">B197-C197</f>
        <v>720</v>
      </c>
      <c r="E197" s="37"/>
      <c r="F197" s="34"/>
      <c r="G197" s="34"/>
      <c r="H197" s="35"/>
      <c r="I197" s="35"/>
      <c r="J197" s="35"/>
      <c r="K197" s="35"/>
      <c r="L197" s="35"/>
    </row>
    <row r="198" spans="1:12" ht="21.75" customHeight="1" x14ac:dyDescent="0.2">
      <c r="A198" s="141" t="s">
        <v>108</v>
      </c>
      <c r="B198" s="107">
        <v>1575</v>
      </c>
      <c r="C198" s="140">
        <v>2054.5</v>
      </c>
      <c r="D198" s="104">
        <f t="shared" si="23"/>
        <v>-479.5</v>
      </c>
      <c r="E198" s="37"/>
      <c r="F198" s="34"/>
      <c r="G198" s="34"/>
      <c r="H198" s="35"/>
      <c r="I198" s="35"/>
      <c r="J198" s="35"/>
      <c r="K198" s="35"/>
      <c r="L198" s="35"/>
    </row>
    <row r="199" spans="1:12" ht="21.75" customHeight="1" thickBot="1" x14ac:dyDescent="0.25">
      <c r="A199" s="133" t="s">
        <v>114</v>
      </c>
      <c r="B199" s="134">
        <v>400</v>
      </c>
      <c r="C199" s="135">
        <v>0</v>
      </c>
      <c r="D199" s="136">
        <f>B199-C199</f>
        <v>400</v>
      </c>
      <c r="E199" s="37"/>
      <c r="F199" s="34"/>
      <c r="G199" s="34"/>
      <c r="H199" s="35"/>
      <c r="I199" s="35"/>
      <c r="J199" s="35"/>
      <c r="K199" s="35"/>
      <c r="L199" s="35"/>
    </row>
    <row r="200" spans="1:12" ht="21.75" customHeight="1" thickBot="1" x14ac:dyDescent="0.25">
      <c r="A200" s="123" t="s">
        <v>109</v>
      </c>
      <c r="B200" s="131">
        <f>SUM(B196:B199)</f>
        <v>15175</v>
      </c>
      <c r="C200" s="132">
        <f>SUM(C196:C199)</f>
        <v>14202.05</v>
      </c>
      <c r="D200" s="132">
        <f>SUM(D196:D199)</f>
        <v>972.94999999999982</v>
      </c>
      <c r="E200" s="37"/>
      <c r="F200" s="34"/>
      <c r="G200" s="34"/>
      <c r="H200" s="35"/>
      <c r="I200" s="35"/>
      <c r="J200" s="35"/>
      <c r="K200" s="35"/>
      <c r="L200" s="35"/>
    </row>
    <row r="201" spans="1:12" ht="8.25" customHeight="1" thickBot="1" x14ac:dyDescent="0.25">
      <c r="A201" s="36"/>
      <c r="B201" s="142"/>
      <c r="C201" s="142"/>
      <c r="D201" s="142"/>
      <c r="E201" s="37"/>
      <c r="F201" s="34"/>
      <c r="G201" s="34"/>
      <c r="H201" s="35"/>
      <c r="I201" s="35"/>
      <c r="J201" s="35"/>
      <c r="K201" s="35"/>
      <c r="L201" s="35"/>
    </row>
    <row r="202" spans="1:12" ht="21.75" customHeight="1" thickBot="1" x14ac:dyDescent="0.3">
      <c r="A202" s="94" t="s">
        <v>173</v>
      </c>
      <c r="B202" s="137"/>
      <c r="C202" s="138"/>
      <c r="D202" s="139"/>
      <c r="E202" s="37"/>
      <c r="F202" s="34"/>
      <c r="G202" s="34"/>
      <c r="H202" s="35"/>
      <c r="I202" s="35"/>
      <c r="J202" s="35"/>
      <c r="K202" s="35"/>
      <c r="L202" s="35"/>
    </row>
    <row r="203" spans="1:12" ht="35.25" customHeight="1" thickBot="1" x14ac:dyDescent="0.25">
      <c r="A203" s="86"/>
      <c r="B203" s="86"/>
      <c r="C203" s="86"/>
      <c r="D203" s="86"/>
    </row>
    <row r="204" spans="1:12" ht="35.25" customHeight="1" thickBot="1" x14ac:dyDescent="0.3">
      <c r="A204" s="144" t="s">
        <v>135</v>
      </c>
      <c r="B204" s="143">
        <f>B8+B14+B19+B24+B29+B42+B51+B60+B73+B82+B93+B100+B109+B119+B125+B131+B137+B143+B149+B159+B165+B171+B182+B191+B200</f>
        <v>257765</v>
      </c>
      <c r="C204" s="143">
        <f>C8+C14+C19+C24+C29+C42+C51+C60+C73+C82+C93+C100+C109+C119+C125+C131+C137+C143+C149+C159+C165+C171+C182+C191+C200</f>
        <v>218584.08</v>
      </c>
      <c r="D204" s="143">
        <f>D8+D14+D19+D24+D29+D42+D51+D60+D73+D82+D93+D100+D109+D119+D125+D131+D137+D143+D149+D159+D165+D171+D182+D191+D200</f>
        <v>39180.92</v>
      </c>
    </row>
    <row r="205" spans="1:12" ht="8.25" customHeight="1" x14ac:dyDescent="0.2">
      <c r="C205" s="86"/>
      <c r="D205" s="86"/>
    </row>
    <row r="206" spans="1:12" ht="20.25" customHeight="1" x14ac:dyDescent="0.2">
      <c r="C206" s="86"/>
      <c r="D206" s="86"/>
    </row>
    <row r="207" spans="1:12" ht="20.25" customHeight="1" x14ac:dyDescent="0.2">
      <c r="C207" s="86"/>
      <c r="D207" s="86"/>
    </row>
    <row r="208" spans="1:12" ht="20.25" customHeight="1" x14ac:dyDescent="0.2">
      <c r="C208" s="86"/>
      <c r="D208" s="86"/>
    </row>
    <row r="209" spans="3:4" ht="20.25" customHeight="1" x14ac:dyDescent="0.2">
      <c r="C209" s="86"/>
      <c r="D209" s="86"/>
    </row>
    <row r="210" spans="3:4" ht="20.25" customHeight="1" x14ac:dyDescent="0.2">
      <c r="C210" s="86"/>
      <c r="D210" s="86"/>
    </row>
    <row r="211" spans="3:4" ht="20.25" customHeight="1" x14ac:dyDescent="0.2">
      <c r="C211" s="86"/>
      <c r="D211" s="86"/>
    </row>
    <row r="212" spans="3:4" ht="20.25" customHeight="1" x14ac:dyDescent="0.2">
      <c r="C212" s="86"/>
      <c r="D212" s="86"/>
    </row>
    <row r="213" spans="3:4" ht="20.25" customHeight="1" x14ac:dyDescent="0.2">
      <c r="C213" s="86"/>
      <c r="D213" s="86"/>
    </row>
    <row r="214" spans="3:4" ht="20.25" customHeight="1" x14ac:dyDescent="0.2">
      <c r="C214" s="86"/>
      <c r="D214" s="86"/>
    </row>
    <row r="215" spans="3:4" ht="20.25" customHeight="1" x14ac:dyDescent="0.2">
      <c r="C215" s="86"/>
      <c r="D215" s="86"/>
    </row>
    <row r="216" spans="3:4" ht="20.25" customHeight="1" x14ac:dyDescent="0.2">
      <c r="C216" s="86"/>
      <c r="D216" s="86"/>
    </row>
    <row r="217" spans="3:4" ht="20.25" customHeight="1" x14ac:dyDescent="0.2">
      <c r="C217" s="86"/>
      <c r="D217" s="86"/>
    </row>
    <row r="218" spans="3:4" ht="20.25" customHeight="1" x14ac:dyDescent="0.2">
      <c r="C218" s="86"/>
      <c r="D218" s="86"/>
    </row>
    <row r="219" spans="3:4" ht="20.25" customHeight="1" x14ac:dyDescent="0.2">
      <c r="C219" s="86"/>
      <c r="D219" s="86"/>
    </row>
    <row r="220" spans="3:4" ht="20.25" customHeight="1" x14ac:dyDescent="0.2">
      <c r="C220" s="86"/>
      <c r="D220" s="86"/>
    </row>
    <row r="221" spans="3:4" ht="20.25" customHeight="1" x14ac:dyDescent="0.2">
      <c r="C221" s="86"/>
      <c r="D221" s="86"/>
    </row>
    <row r="222" spans="3:4" ht="20.25" customHeight="1" x14ac:dyDescent="0.2">
      <c r="C222" s="86"/>
      <c r="D222" s="86"/>
    </row>
    <row r="223" spans="3:4" ht="20.25" customHeight="1" x14ac:dyDescent="0.2">
      <c r="C223" s="86"/>
      <c r="D223" s="86"/>
    </row>
    <row r="224" spans="3:4" ht="20.25" customHeight="1" x14ac:dyDescent="0.2">
      <c r="C224" s="86"/>
      <c r="D224" s="86"/>
    </row>
    <row r="225" spans="3:4" ht="20.25" customHeight="1" x14ac:dyDescent="0.2">
      <c r="C225" s="86"/>
      <c r="D225" s="86"/>
    </row>
    <row r="226" spans="3:4" ht="20.25" customHeight="1" x14ac:dyDescent="0.2">
      <c r="C226" s="86"/>
      <c r="D226" s="86"/>
    </row>
    <row r="227" spans="3:4" ht="20.25" customHeight="1" x14ac:dyDescent="0.2">
      <c r="C227" s="86"/>
      <c r="D227" s="86"/>
    </row>
    <row r="228" spans="3:4" ht="20.25" customHeight="1" x14ac:dyDescent="0.2">
      <c r="C228" s="86"/>
      <c r="D228" s="86"/>
    </row>
    <row r="229" spans="3:4" ht="20.25" customHeight="1" x14ac:dyDescent="0.2">
      <c r="C229" s="86"/>
      <c r="D229" s="86"/>
    </row>
    <row r="230" spans="3:4" ht="20.25" customHeight="1" x14ac:dyDescent="0.2">
      <c r="C230" s="86"/>
      <c r="D230" s="86"/>
    </row>
    <row r="231" spans="3:4" ht="20.25" customHeight="1" x14ac:dyDescent="0.2">
      <c r="C231" s="86"/>
      <c r="D231" s="86"/>
    </row>
    <row r="232" spans="3:4" ht="20.25" customHeight="1" x14ac:dyDescent="0.2">
      <c r="C232" s="86"/>
      <c r="D232" s="86"/>
    </row>
    <row r="233" spans="3:4" ht="20.25" customHeight="1" x14ac:dyDescent="0.2">
      <c r="C233" s="86"/>
      <c r="D233" s="86"/>
    </row>
    <row r="234" spans="3:4" ht="20.25" customHeight="1" x14ac:dyDescent="0.2">
      <c r="C234" s="86"/>
      <c r="D234" s="86"/>
    </row>
    <row r="235" spans="3:4" ht="20.25" customHeight="1" x14ac:dyDescent="0.2">
      <c r="C235" s="86"/>
      <c r="D235" s="86"/>
    </row>
    <row r="236" spans="3:4" ht="20.25" customHeight="1" x14ac:dyDescent="0.2">
      <c r="C236" s="86"/>
      <c r="D236" s="86"/>
    </row>
    <row r="237" spans="3:4" ht="20.25" customHeight="1" x14ac:dyDescent="0.2">
      <c r="C237" s="86"/>
      <c r="D237" s="86"/>
    </row>
    <row r="238" spans="3:4" ht="20.25" customHeight="1" x14ac:dyDescent="0.2">
      <c r="C238" s="86"/>
      <c r="D238" s="86"/>
    </row>
    <row r="239" spans="3:4" ht="20.25" customHeight="1" x14ac:dyDescent="0.2">
      <c r="C239" s="86"/>
      <c r="D239" s="86"/>
    </row>
    <row r="240" spans="3:4" ht="20.25" customHeight="1" x14ac:dyDescent="0.2">
      <c r="C240" s="86"/>
      <c r="D240" s="86"/>
    </row>
    <row r="241" spans="3:4" ht="20.25" customHeight="1" x14ac:dyDescent="0.2">
      <c r="C241" s="86"/>
      <c r="D241" s="86"/>
    </row>
    <row r="242" spans="3:4" ht="20.25" customHeight="1" x14ac:dyDescent="0.2">
      <c r="C242" s="86"/>
      <c r="D242" s="86"/>
    </row>
    <row r="243" spans="3:4" ht="20.25" customHeight="1" x14ac:dyDescent="0.2">
      <c r="C243" s="86"/>
      <c r="D243" s="86"/>
    </row>
    <row r="244" spans="3:4" ht="20.25" customHeight="1" x14ac:dyDescent="0.2">
      <c r="C244" s="86"/>
      <c r="D244" s="86"/>
    </row>
    <row r="245" spans="3:4" ht="20.25" customHeight="1" x14ac:dyDescent="0.2">
      <c r="C245" s="86"/>
      <c r="D245" s="86"/>
    </row>
    <row r="246" spans="3:4" ht="20.25" customHeight="1" x14ac:dyDescent="0.2">
      <c r="C246" s="86"/>
      <c r="D246" s="86"/>
    </row>
    <row r="247" spans="3:4" ht="20.25" customHeight="1" x14ac:dyDescent="0.2">
      <c r="C247" s="86"/>
      <c r="D247" s="86"/>
    </row>
    <row r="248" spans="3:4" ht="20.25" customHeight="1" x14ac:dyDescent="0.2">
      <c r="C248" s="86"/>
      <c r="D248" s="86"/>
    </row>
    <row r="249" spans="3:4" ht="20.25" customHeight="1" x14ac:dyDescent="0.2">
      <c r="C249" s="86"/>
      <c r="D249" s="86"/>
    </row>
    <row r="250" spans="3:4" ht="20.25" customHeight="1" x14ac:dyDescent="0.2">
      <c r="C250" s="86"/>
      <c r="D250" s="86"/>
    </row>
    <row r="251" spans="3:4" ht="20.25" customHeight="1" x14ac:dyDescent="0.2">
      <c r="C251" s="86"/>
      <c r="D251" s="86"/>
    </row>
    <row r="252" spans="3:4" ht="20.25" customHeight="1" x14ac:dyDescent="0.2">
      <c r="C252" s="86"/>
      <c r="D252" s="86"/>
    </row>
    <row r="253" spans="3:4" ht="20.25" customHeight="1" x14ac:dyDescent="0.2">
      <c r="C253" s="86"/>
      <c r="D253" s="86"/>
    </row>
    <row r="254" spans="3:4" ht="20.25" customHeight="1" x14ac:dyDescent="0.2">
      <c r="C254" s="86"/>
      <c r="D254" s="86"/>
    </row>
    <row r="255" spans="3:4" ht="20.25" customHeight="1" x14ac:dyDescent="0.2">
      <c r="C255" s="86"/>
      <c r="D255" s="86"/>
    </row>
    <row r="256" spans="3:4" ht="20.25" customHeight="1" x14ac:dyDescent="0.2">
      <c r="C256" s="86"/>
      <c r="D256" s="86"/>
    </row>
    <row r="257" spans="3:4" ht="20.25" customHeight="1" x14ac:dyDescent="0.2">
      <c r="C257" s="86"/>
      <c r="D257" s="86"/>
    </row>
    <row r="258" spans="3:4" ht="20.25" customHeight="1" x14ac:dyDescent="0.2">
      <c r="C258" s="86"/>
      <c r="D258" s="86"/>
    </row>
    <row r="259" spans="3:4" ht="20.25" customHeight="1" x14ac:dyDescent="0.2">
      <c r="C259" s="86"/>
      <c r="D259" s="86"/>
    </row>
    <row r="260" spans="3:4" ht="20.25" customHeight="1" x14ac:dyDescent="0.2">
      <c r="C260" s="86"/>
      <c r="D260" s="86"/>
    </row>
    <row r="261" spans="3:4" ht="20.25" customHeight="1" x14ac:dyDescent="0.2">
      <c r="C261" s="86"/>
      <c r="D261" s="86"/>
    </row>
    <row r="262" spans="3:4" ht="20.25" customHeight="1" x14ac:dyDescent="0.2">
      <c r="C262" s="86"/>
      <c r="D262" s="86"/>
    </row>
    <row r="263" spans="3:4" ht="20.25" customHeight="1" x14ac:dyDescent="0.2">
      <c r="C263" s="86"/>
      <c r="D263" s="86"/>
    </row>
    <row r="264" spans="3:4" ht="20.25" customHeight="1" x14ac:dyDescent="0.2">
      <c r="C264" s="86"/>
      <c r="D264" s="86"/>
    </row>
    <row r="265" spans="3:4" ht="20.25" customHeight="1" x14ac:dyDescent="0.2">
      <c r="C265" s="86"/>
      <c r="D265" s="86"/>
    </row>
    <row r="266" spans="3:4" ht="20.25" customHeight="1" x14ac:dyDescent="0.2">
      <c r="C266" s="86"/>
      <c r="D266" s="86"/>
    </row>
    <row r="267" spans="3:4" ht="20.25" customHeight="1" x14ac:dyDescent="0.2">
      <c r="C267" s="86"/>
      <c r="D267" s="86"/>
    </row>
    <row r="268" spans="3:4" ht="20.25" customHeight="1" x14ac:dyDescent="0.2">
      <c r="C268" s="86"/>
      <c r="D268" s="86"/>
    </row>
    <row r="269" spans="3:4" ht="20.25" customHeight="1" x14ac:dyDescent="0.2">
      <c r="C269" s="86"/>
      <c r="D269" s="86"/>
    </row>
    <row r="270" spans="3:4" ht="20.25" customHeight="1" x14ac:dyDescent="0.2">
      <c r="C270" s="86"/>
      <c r="D270" s="86"/>
    </row>
    <row r="271" spans="3:4" ht="20.25" customHeight="1" x14ac:dyDescent="0.2">
      <c r="C271" s="86"/>
      <c r="D271" s="86"/>
    </row>
    <row r="272" spans="3:4" ht="20.25" customHeight="1" x14ac:dyDescent="0.2">
      <c r="C272" s="86"/>
      <c r="D272" s="86"/>
    </row>
    <row r="273" spans="3:4" ht="20.25" customHeight="1" x14ac:dyDescent="0.2">
      <c r="C273" s="86"/>
      <c r="D273" s="86"/>
    </row>
    <row r="274" spans="3:4" ht="20.25" customHeight="1" x14ac:dyDescent="0.2">
      <c r="C274" s="86"/>
      <c r="D274" s="86"/>
    </row>
    <row r="275" spans="3:4" ht="20.25" customHeight="1" x14ac:dyDescent="0.2">
      <c r="C275" s="86"/>
      <c r="D275" s="86"/>
    </row>
    <row r="276" spans="3:4" ht="20.25" customHeight="1" x14ac:dyDescent="0.2">
      <c r="C276" s="86"/>
      <c r="D276" s="86"/>
    </row>
    <row r="277" spans="3:4" ht="20.25" customHeight="1" x14ac:dyDescent="0.2">
      <c r="C277" s="86"/>
      <c r="D277" s="86"/>
    </row>
    <row r="278" spans="3:4" ht="20.25" customHeight="1" x14ac:dyDescent="0.2">
      <c r="C278" s="86"/>
      <c r="D278" s="86"/>
    </row>
    <row r="279" spans="3:4" ht="20.25" customHeight="1" x14ac:dyDescent="0.2">
      <c r="C279" s="86"/>
      <c r="D279" s="86"/>
    </row>
    <row r="280" spans="3:4" ht="20.25" customHeight="1" x14ac:dyDescent="0.2">
      <c r="C280" s="86"/>
      <c r="D280" s="86"/>
    </row>
    <row r="281" spans="3:4" ht="20.25" customHeight="1" x14ac:dyDescent="0.2">
      <c r="C281" s="86"/>
      <c r="D281" s="86"/>
    </row>
    <row r="282" spans="3:4" ht="20.25" customHeight="1" x14ac:dyDescent="0.2">
      <c r="C282" s="86"/>
      <c r="D282" s="86"/>
    </row>
    <row r="283" spans="3:4" ht="20.25" customHeight="1" x14ac:dyDescent="0.2">
      <c r="C283" s="86"/>
      <c r="D283" s="86"/>
    </row>
    <row r="284" spans="3:4" ht="20.25" customHeight="1" x14ac:dyDescent="0.2">
      <c r="C284" s="86"/>
      <c r="D284" s="86"/>
    </row>
    <row r="285" spans="3:4" ht="20.25" customHeight="1" x14ac:dyDescent="0.2">
      <c r="C285" s="86"/>
      <c r="D285" s="86"/>
    </row>
    <row r="286" spans="3:4" ht="20.25" customHeight="1" x14ac:dyDescent="0.2">
      <c r="C286" s="86"/>
      <c r="D286" s="86"/>
    </row>
    <row r="287" spans="3:4" ht="20.25" customHeight="1" x14ac:dyDescent="0.2">
      <c r="C287" s="86"/>
      <c r="D287" s="86"/>
    </row>
    <row r="288" spans="3:4" ht="20.25" customHeight="1" x14ac:dyDescent="0.2">
      <c r="C288" s="86"/>
      <c r="D288" s="86"/>
    </row>
    <row r="289" spans="3:4" ht="20.25" customHeight="1" x14ac:dyDescent="0.2">
      <c r="C289" s="86"/>
      <c r="D289" s="86"/>
    </row>
    <row r="290" spans="3:4" ht="20.25" customHeight="1" x14ac:dyDescent="0.2">
      <c r="C290" s="86"/>
      <c r="D290" s="86"/>
    </row>
    <row r="291" spans="3:4" ht="20.25" customHeight="1" x14ac:dyDescent="0.2">
      <c r="C291" s="86"/>
      <c r="D291" s="86"/>
    </row>
    <row r="292" spans="3:4" ht="20.25" customHeight="1" x14ac:dyDescent="0.2">
      <c r="C292" s="86"/>
      <c r="D292" s="86"/>
    </row>
    <row r="293" spans="3:4" ht="20.25" customHeight="1" x14ac:dyDescent="0.2">
      <c r="C293" s="86"/>
      <c r="D293" s="86"/>
    </row>
    <row r="294" spans="3:4" ht="20.25" customHeight="1" x14ac:dyDescent="0.2">
      <c r="C294" s="86"/>
      <c r="D294" s="86"/>
    </row>
    <row r="295" spans="3:4" ht="20.25" customHeight="1" x14ac:dyDescent="0.2">
      <c r="C295" s="86"/>
      <c r="D295" s="86"/>
    </row>
    <row r="296" spans="3:4" ht="20.25" customHeight="1" x14ac:dyDescent="0.2">
      <c r="C296" s="86"/>
      <c r="D296" s="86"/>
    </row>
    <row r="297" spans="3:4" ht="20.25" customHeight="1" x14ac:dyDescent="0.2">
      <c r="C297" s="86"/>
      <c r="D297" s="86"/>
    </row>
    <row r="298" spans="3:4" ht="20.25" customHeight="1" x14ac:dyDescent="0.2">
      <c r="C298" s="86"/>
      <c r="D298" s="86"/>
    </row>
    <row r="299" spans="3:4" ht="20.25" customHeight="1" x14ac:dyDescent="0.2">
      <c r="C299" s="86"/>
      <c r="D299" s="86"/>
    </row>
    <row r="300" spans="3:4" ht="20.25" customHeight="1" x14ac:dyDescent="0.2">
      <c r="C300" s="86"/>
      <c r="D300" s="86"/>
    </row>
    <row r="301" spans="3:4" ht="20.25" customHeight="1" x14ac:dyDescent="0.2">
      <c r="C301" s="86"/>
      <c r="D301" s="86"/>
    </row>
    <row r="302" spans="3:4" ht="20.25" customHeight="1" x14ac:dyDescent="0.2">
      <c r="C302" s="86"/>
      <c r="D302" s="86"/>
    </row>
    <row r="303" spans="3:4" ht="20.25" customHeight="1" x14ac:dyDescent="0.2">
      <c r="C303" s="86"/>
      <c r="D303" s="86"/>
    </row>
    <row r="304" spans="3:4" ht="20.25" customHeight="1" x14ac:dyDescent="0.2">
      <c r="C304" s="86"/>
      <c r="D304" s="86"/>
    </row>
    <row r="305" spans="3:4" ht="20.25" customHeight="1" x14ac:dyDescent="0.2">
      <c r="C305" s="86"/>
      <c r="D305" s="86"/>
    </row>
    <row r="306" spans="3:4" ht="20.25" customHeight="1" x14ac:dyDescent="0.2">
      <c r="C306" s="86"/>
      <c r="D306" s="86"/>
    </row>
    <row r="307" spans="3:4" ht="20.25" customHeight="1" x14ac:dyDescent="0.2">
      <c r="C307" s="86"/>
      <c r="D307" s="86"/>
    </row>
    <row r="308" spans="3:4" ht="20.25" customHeight="1" x14ac:dyDescent="0.2">
      <c r="C308" s="86"/>
      <c r="D308" s="86"/>
    </row>
    <row r="309" spans="3:4" ht="20.25" customHeight="1" x14ac:dyDescent="0.2">
      <c r="C309" s="86"/>
      <c r="D309" s="86"/>
    </row>
    <row r="310" spans="3:4" ht="20.25" customHeight="1" x14ac:dyDescent="0.2">
      <c r="C310" s="86"/>
      <c r="D310" s="86"/>
    </row>
    <row r="311" spans="3:4" ht="20.25" customHeight="1" x14ac:dyDescent="0.2">
      <c r="C311" s="86"/>
      <c r="D311" s="86"/>
    </row>
    <row r="312" spans="3:4" ht="20.25" customHeight="1" x14ac:dyDescent="0.2">
      <c r="C312" s="86"/>
      <c r="D312" s="86"/>
    </row>
    <row r="313" spans="3:4" ht="20.25" customHeight="1" x14ac:dyDescent="0.2">
      <c r="C313" s="86"/>
      <c r="D313" s="86"/>
    </row>
    <row r="314" spans="3:4" ht="20.25" customHeight="1" x14ac:dyDescent="0.2">
      <c r="C314" s="86"/>
      <c r="D314" s="86"/>
    </row>
    <row r="315" spans="3:4" ht="20.25" customHeight="1" x14ac:dyDescent="0.2">
      <c r="C315" s="86"/>
      <c r="D315" s="86"/>
    </row>
    <row r="316" spans="3:4" ht="20.25" customHeight="1" x14ac:dyDescent="0.2">
      <c r="C316" s="86"/>
      <c r="D316" s="86"/>
    </row>
    <row r="317" spans="3:4" ht="20.25" customHeight="1" x14ac:dyDescent="0.2">
      <c r="C317" s="86"/>
      <c r="D317" s="86"/>
    </row>
    <row r="318" spans="3:4" ht="20.25" customHeight="1" x14ac:dyDescent="0.2">
      <c r="C318" s="86"/>
      <c r="D318" s="86"/>
    </row>
    <row r="319" spans="3:4" ht="20.25" customHeight="1" x14ac:dyDescent="0.2">
      <c r="C319" s="86"/>
      <c r="D319" s="86"/>
    </row>
    <row r="320" spans="3:4" ht="20.25" customHeight="1" x14ac:dyDescent="0.2">
      <c r="C320" s="86"/>
      <c r="D320" s="86"/>
    </row>
    <row r="321" spans="3:4" ht="20.25" customHeight="1" x14ac:dyDescent="0.2">
      <c r="C321" s="86"/>
      <c r="D321" s="86"/>
    </row>
    <row r="322" spans="3:4" ht="20.25" customHeight="1" x14ac:dyDescent="0.2">
      <c r="C322" s="86"/>
      <c r="D322" s="86"/>
    </row>
    <row r="323" spans="3:4" ht="20.25" customHeight="1" x14ac:dyDescent="0.2">
      <c r="C323" s="86"/>
      <c r="D323" s="86"/>
    </row>
    <row r="324" spans="3:4" ht="20.25" customHeight="1" x14ac:dyDescent="0.2">
      <c r="C324" s="86"/>
      <c r="D324" s="86"/>
    </row>
    <row r="325" spans="3:4" ht="20.25" customHeight="1" x14ac:dyDescent="0.2">
      <c r="C325" s="86"/>
      <c r="D325" s="86"/>
    </row>
    <row r="326" spans="3:4" ht="20.25" customHeight="1" x14ac:dyDescent="0.2">
      <c r="C326" s="86"/>
      <c r="D326" s="86"/>
    </row>
    <row r="327" spans="3:4" ht="20.25" customHeight="1" x14ac:dyDescent="0.2">
      <c r="C327" s="86"/>
      <c r="D327" s="86"/>
    </row>
    <row r="328" spans="3:4" ht="20.25" customHeight="1" x14ac:dyDescent="0.2">
      <c r="C328" s="86"/>
      <c r="D328" s="86"/>
    </row>
    <row r="329" spans="3:4" ht="20.25" customHeight="1" x14ac:dyDescent="0.2">
      <c r="C329" s="86"/>
      <c r="D329" s="86"/>
    </row>
    <row r="330" spans="3:4" ht="20.25" customHeight="1" x14ac:dyDescent="0.2">
      <c r="C330" s="86"/>
      <c r="D330" s="86"/>
    </row>
    <row r="331" spans="3:4" ht="20.25" customHeight="1" x14ac:dyDescent="0.2">
      <c r="C331" s="86"/>
      <c r="D331" s="86"/>
    </row>
    <row r="332" spans="3:4" ht="20.25" customHeight="1" x14ac:dyDescent="0.2">
      <c r="C332" s="86"/>
      <c r="D332" s="86"/>
    </row>
    <row r="333" spans="3:4" ht="20.25" customHeight="1" x14ac:dyDescent="0.2">
      <c r="C333" s="86"/>
      <c r="D333" s="86"/>
    </row>
    <row r="334" spans="3:4" ht="20.25" customHeight="1" x14ac:dyDescent="0.2">
      <c r="C334" s="86"/>
      <c r="D334" s="86"/>
    </row>
    <row r="335" spans="3:4" ht="20.25" customHeight="1" x14ac:dyDescent="0.2">
      <c r="C335" s="86"/>
      <c r="D335" s="86"/>
    </row>
    <row r="336" spans="3:4" ht="20.25" customHeight="1" x14ac:dyDescent="0.2">
      <c r="C336" s="86"/>
      <c r="D336" s="86"/>
    </row>
    <row r="337" spans="3:4" ht="20.25" customHeight="1" x14ac:dyDescent="0.2">
      <c r="C337" s="86"/>
      <c r="D337" s="86"/>
    </row>
    <row r="338" spans="3:4" ht="20.25" customHeight="1" x14ac:dyDescent="0.2">
      <c r="C338" s="86"/>
      <c r="D338" s="86"/>
    </row>
    <row r="339" spans="3:4" ht="20.25" customHeight="1" x14ac:dyDescent="0.2">
      <c r="C339" s="86"/>
      <c r="D339" s="86"/>
    </row>
    <row r="340" spans="3:4" ht="20.25" customHeight="1" x14ac:dyDescent="0.2">
      <c r="C340" s="86"/>
      <c r="D340" s="86"/>
    </row>
    <row r="341" spans="3:4" ht="20.25" customHeight="1" x14ac:dyDescent="0.2">
      <c r="C341" s="86"/>
      <c r="D341" s="86"/>
    </row>
    <row r="342" spans="3:4" ht="20.25" customHeight="1" x14ac:dyDescent="0.2">
      <c r="C342" s="86"/>
      <c r="D342" s="86"/>
    </row>
    <row r="343" spans="3:4" ht="20.25" customHeight="1" x14ac:dyDescent="0.2">
      <c r="C343" s="86"/>
      <c r="D343" s="86"/>
    </row>
    <row r="344" spans="3:4" ht="20.25" customHeight="1" x14ac:dyDescent="0.2">
      <c r="C344" s="86"/>
      <c r="D344" s="86"/>
    </row>
    <row r="345" spans="3:4" ht="20.25" customHeight="1" x14ac:dyDescent="0.2">
      <c r="C345" s="86"/>
      <c r="D345" s="86"/>
    </row>
    <row r="346" spans="3:4" ht="20.25" customHeight="1" x14ac:dyDescent="0.2">
      <c r="C346" s="86"/>
      <c r="D346" s="86"/>
    </row>
    <row r="347" spans="3:4" ht="20.25" customHeight="1" x14ac:dyDescent="0.2">
      <c r="C347" s="86"/>
      <c r="D347" s="86"/>
    </row>
    <row r="348" spans="3:4" ht="20.25" customHeight="1" x14ac:dyDescent="0.2">
      <c r="C348" s="86"/>
      <c r="D348" s="86"/>
    </row>
    <row r="349" spans="3:4" ht="20.25" customHeight="1" x14ac:dyDescent="0.2">
      <c r="C349" s="86"/>
      <c r="D349" s="86"/>
    </row>
    <row r="350" spans="3:4" ht="20.25" customHeight="1" x14ac:dyDescent="0.2">
      <c r="C350" s="86"/>
      <c r="D350" s="86"/>
    </row>
    <row r="351" spans="3:4" ht="20.25" customHeight="1" x14ac:dyDescent="0.2">
      <c r="C351" s="86"/>
      <c r="D351" s="86"/>
    </row>
    <row r="352" spans="3:4" ht="20.25" customHeight="1" x14ac:dyDescent="0.2">
      <c r="C352" s="86"/>
      <c r="D352" s="86"/>
    </row>
    <row r="353" spans="3:4" ht="20.25" customHeight="1" x14ac:dyDescent="0.2">
      <c r="C353" s="86"/>
      <c r="D353" s="86"/>
    </row>
    <row r="354" spans="3:4" ht="20.25" customHeight="1" x14ac:dyDescent="0.2">
      <c r="C354" s="86"/>
      <c r="D354" s="86"/>
    </row>
    <row r="355" spans="3:4" ht="20.25" customHeight="1" x14ac:dyDescent="0.2">
      <c r="C355" s="86"/>
      <c r="D355" s="86"/>
    </row>
    <row r="356" spans="3:4" ht="20.25" customHeight="1" x14ac:dyDescent="0.2">
      <c r="C356" s="86"/>
      <c r="D356" s="86"/>
    </row>
    <row r="357" spans="3:4" ht="20.25" customHeight="1" x14ac:dyDescent="0.2">
      <c r="C357" s="86"/>
      <c r="D357" s="86"/>
    </row>
    <row r="358" spans="3:4" ht="20.25" customHeight="1" x14ac:dyDescent="0.2">
      <c r="C358" s="86"/>
      <c r="D358" s="86"/>
    </row>
    <row r="359" spans="3:4" ht="20.25" customHeight="1" x14ac:dyDescent="0.2">
      <c r="C359" s="86"/>
      <c r="D359" s="86"/>
    </row>
    <row r="360" spans="3:4" ht="20.25" customHeight="1" x14ac:dyDescent="0.2">
      <c r="C360" s="86"/>
      <c r="D360" s="86"/>
    </row>
    <row r="361" spans="3:4" ht="20.25" customHeight="1" x14ac:dyDescent="0.2">
      <c r="C361" s="86"/>
      <c r="D361" s="86"/>
    </row>
    <row r="362" spans="3:4" ht="20.25" customHeight="1" x14ac:dyDescent="0.2">
      <c r="C362" s="86"/>
      <c r="D362" s="86"/>
    </row>
    <row r="363" spans="3:4" ht="20.25" customHeight="1" x14ac:dyDescent="0.2">
      <c r="C363" s="86"/>
      <c r="D363" s="86"/>
    </row>
    <row r="364" spans="3:4" ht="20.25" customHeight="1" x14ac:dyDescent="0.2">
      <c r="C364" s="86"/>
      <c r="D364" s="86"/>
    </row>
    <row r="365" spans="3:4" ht="20.25" customHeight="1" x14ac:dyDescent="0.2">
      <c r="C365" s="86"/>
      <c r="D365" s="86"/>
    </row>
    <row r="366" spans="3:4" ht="20.25" customHeight="1" x14ac:dyDescent="0.2">
      <c r="C366" s="86"/>
      <c r="D366" s="86"/>
    </row>
    <row r="367" spans="3:4" ht="20.25" customHeight="1" x14ac:dyDescent="0.2">
      <c r="C367" s="86"/>
      <c r="D367" s="86"/>
    </row>
    <row r="368" spans="3:4" ht="20.25" customHeight="1" x14ac:dyDescent="0.2">
      <c r="C368" s="86"/>
      <c r="D368" s="86"/>
    </row>
    <row r="369" spans="3:4" ht="20.25" customHeight="1" x14ac:dyDescent="0.2">
      <c r="C369" s="86"/>
      <c r="D369" s="86"/>
    </row>
    <row r="370" spans="3:4" ht="20.25" customHeight="1" x14ac:dyDescent="0.2">
      <c r="C370" s="86"/>
      <c r="D370" s="86"/>
    </row>
    <row r="371" spans="3:4" ht="20.25" customHeight="1" x14ac:dyDescent="0.2">
      <c r="C371" s="86"/>
      <c r="D371" s="86"/>
    </row>
    <row r="372" spans="3:4" ht="20.25" customHeight="1" x14ac:dyDescent="0.2">
      <c r="C372" s="86"/>
      <c r="D372" s="86"/>
    </row>
    <row r="373" spans="3:4" ht="20.25" customHeight="1" x14ac:dyDescent="0.2">
      <c r="C373" s="86"/>
      <c r="D373" s="86"/>
    </row>
    <row r="374" spans="3:4" ht="20.25" customHeight="1" x14ac:dyDescent="0.2">
      <c r="C374" s="86"/>
      <c r="D374" s="86"/>
    </row>
    <row r="375" spans="3:4" ht="20.25" customHeight="1" x14ac:dyDescent="0.2">
      <c r="C375" s="86"/>
      <c r="D375" s="86"/>
    </row>
    <row r="376" spans="3:4" ht="20.25" customHeight="1" x14ac:dyDescent="0.2">
      <c r="C376" s="86"/>
      <c r="D376" s="86"/>
    </row>
    <row r="377" spans="3:4" ht="20.25" customHeight="1" x14ac:dyDescent="0.2">
      <c r="C377" s="86"/>
      <c r="D377" s="86"/>
    </row>
    <row r="378" spans="3:4" ht="20.25" customHeight="1" x14ac:dyDescent="0.2">
      <c r="C378" s="86"/>
      <c r="D378" s="86"/>
    </row>
    <row r="379" spans="3:4" ht="20.25" customHeight="1" x14ac:dyDescent="0.2">
      <c r="C379" s="86"/>
      <c r="D379" s="86"/>
    </row>
    <row r="380" spans="3:4" ht="20.25" customHeight="1" x14ac:dyDescent="0.2">
      <c r="C380" s="86"/>
      <c r="D380" s="86"/>
    </row>
    <row r="381" spans="3:4" ht="20.25" customHeight="1" x14ac:dyDescent="0.2">
      <c r="C381" s="86"/>
      <c r="D381" s="86"/>
    </row>
    <row r="382" spans="3:4" ht="20.25" customHeight="1" x14ac:dyDescent="0.2">
      <c r="C382" s="86"/>
      <c r="D382" s="86"/>
    </row>
    <row r="383" spans="3:4" ht="20.25" customHeight="1" x14ac:dyDescent="0.2">
      <c r="C383" s="86"/>
      <c r="D383" s="86"/>
    </row>
    <row r="384" spans="3:4" ht="20.25" customHeight="1" x14ac:dyDescent="0.2">
      <c r="C384" s="86"/>
      <c r="D384" s="86"/>
    </row>
    <row r="385" spans="3:4" ht="20.25" customHeight="1" x14ac:dyDescent="0.2">
      <c r="C385" s="86"/>
      <c r="D385" s="86"/>
    </row>
    <row r="386" spans="3:4" ht="20.25" customHeight="1" x14ac:dyDescent="0.2">
      <c r="C386" s="86"/>
      <c r="D386" s="86"/>
    </row>
    <row r="387" spans="3:4" ht="20.25" customHeight="1" x14ac:dyDescent="0.2">
      <c r="C387" s="86"/>
      <c r="D387" s="86"/>
    </row>
    <row r="388" spans="3:4" ht="20.25" customHeight="1" x14ac:dyDescent="0.2">
      <c r="C388" s="86"/>
      <c r="D388" s="86"/>
    </row>
    <row r="389" spans="3:4" ht="20.25" customHeight="1" x14ac:dyDescent="0.2">
      <c r="C389" s="86"/>
      <c r="D389" s="86"/>
    </row>
    <row r="390" spans="3:4" ht="20.25" customHeight="1" x14ac:dyDescent="0.2">
      <c r="C390" s="86"/>
      <c r="D390" s="86"/>
    </row>
    <row r="391" spans="3:4" ht="20.25" customHeight="1" x14ac:dyDescent="0.2">
      <c r="C391" s="86"/>
      <c r="D391" s="86"/>
    </row>
    <row r="392" spans="3:4" ht="20.25" customHeight="1" x14ac:dyDescent="0.2">
      <c r="C392" s="86"/>
      <c r="D392" s="86"/>
    </row>
    <row r="393" spans="3:4" ht="20.25" customHeight="1" x14ac:dyDescent="0.2">
      <c r="C393" s="86"/>
      <c r="D393" s="86"/>
    </row>
    <row r="394" spans="3:4" ht="20.25" customHeight="1" x14ac:dyDescent="0.2">
      <c r="C394" s="86"/>
      <c r="D394" s="86"/>
    </row>
    <row r="395" spans="3:4" ht="20.25" customHeight="1" x14ac:dyDescent="0.2">
      <c r="C395" s="86"/>
      <c r="D395" s="86"/>
    </row>
    <row r="396" spans="3:4" ht="20.25" customHeight="1" x14ac:dyDescent="0.2">
      <c r="C396" s="86"/>
      <c r="D396" s="86"/>
    </row>
    <row r="397" spans="3:4" ht="20.25" customHeight="1" x14ac:dyDescent="0.2">
      <c r="C397" s="86"/>
      <c r="D397" s="86"/>
    </row>
    <row r="398" spans="3:4" ht="20.25" customHeight="1" x14ac:dyDescent="0.2">
      <c r="C398" s="86"/>
      <c r="D398" s="86"/>
    </row>
    <row r="399" spans="3:4" ht="20.25" customHeight="1" x14ac:dyDescent="0.2">
      <c r="C399" s="86"/>
      <c r="D399" s="86"/>
    </row>
    <row r="400" spans="3:4" ht="20.25" customHeight="1" x14ac:dyDescent="0.2">
      <c r="C400" s="86"/>
      <c r="D400" s="86"/>
    </row>
    <row r="401" spans="3:4" ht="20.25" customHeight="1" x14ac:dyDescent="0.2">
      <c r="C401" s="86"/>
      <c r="D401" s="86"/>
    </row>
    <row r="402" spans="3:4" ht="20.25" customHeight="1" x14ac:dyDescent="0.2">
      <c r="C402" s="86"/>
      <c r="D402" s="86"/>
    </row>
    <row r="403" spans="3:4" ht="20.25" customHeight="1" x14ac:dyDescent="0.2">
      <c r="C403" s="86"/>
      <c r="D403" s="86"/>
    </row>
    <row r="404" spans="3:4" ht="20.25" customHeight="1" x14ac:dyDescent="0.2">
      <c r="C404" s="86"/>
      <c r="D404" s="86"/>
    </row>
    <row r="405" spans="3:4" ht="20.25" customHeight="1" x14ac:dyDescent="0.2">
      <c r="C405" s="86"/>
      <c r="D405" s="86"/>
    </row>
    <row r="406" spans="3:4" ht="20.25" customHeight="1" x14ac:dyDescent="0.2">
      <c r="C406" s="86"/>
      <c r="D406" s="86"/>
    </row>
    <row r="407" spans="3:4" ht="20.25" customHeight="1" x14ac:dyDescent="0.2">
      <c r="C407" s="86"/>
      <c r="D407" s="86"/>
    </row>
    <row r="408" spans="3:4" ht="20.25" customHeight="1" x14ac:dyDescent="0.2">
      <c r="C408" s="86"/>
      <c r="D408" s="86"/>
    </row>
    <row r="409" spans="3:4" ht="20.25" customHeight="1" x14ac:dyDescent="0.2">
      <c r="C409" s="86"/>
      <c r="D409" s="86"/>
    </row>
    <row r="410" spans="3:4" ht="20.25" customHeight="1" x14ac:dyDescent="0.2">
      <c r="C410" s="86"/>
      <c r="D410" s="86"/>
    </row>
    <row r="411" spans="3:4" ht="20.25" customHeight="1" x14ac:dyDescent="0.2">
      <c r="C411" s="86"/>
      <c r="D411" s="86"/>
    </row>
    <row r="412" spans="3:4" ht="20.25" customHeight="1" x14ac:dyDescent="0.2">
      <c r="C412" s="86"/>
      <c r="D412" s="86"/>
    </row>
    <row r="413" spans="3:4" ht="20.25" customHeight="1" x14ac:dyDescent="0.2">
      <c r="C413" s="86"/>
      <c r="D413" s="86"/>
    </row>
    <row r="414" spans="3:4" ht="20.25" customHeight="1" x14ac:dyDescent="0.2">
      <c r="C414" s="86"/>
      <c r="D414" s="86"/>
    </row>
    <row r="415" spans="3:4" ht="20.25" customHeight="1" x14ac:dyDescent="0.2">
      <c r="C415" s="86"/>
      <c r="D415" s="86"/>
    </row>
    <row r="416" spans="3:4" ht="20.25" customHeight="1" x14ac:dyDescent="0.2">
      <c r="C416" s="86"/>
      <c r="D416" s="86"/>
    </row>
    <row r="417" spans="3:4" ht="20.25" customHeight="1" x14ac:dyDescent="0.2">
      <c r="C417" s="86"/>
      <c r="D417" s="86"/>
    </row>
    <row r="418" spans="3:4" ht="20.25" customHeight="1" x14ac:dyDescent="0.2">
      <c r="C418" s="86"/>
      <c r="D418" s="86"/>
    </row>
    <row r="419" spans="3:4" ht="20.25" customHeight="1" x14ac:dyDescent="0.2">
      <c r="C419" s="86"/>
      <c r="D419" s="86"/>
    </row>
    <row r="420" spans="3:4" ht="20.25" customHeight="1" x14ac:dyDescent="0.2">
      <c r="C420" s="86"/>
      <c r="D420" s="86"/>
    </row>
    <row r="421" spans="3:4" ht="20.25" customHeight="1" x14ac:dyDescent="0.2">
      <c r="C421" s="86"/>
      <c r="D421" s="86"/>
    </row>
    <row r="422" spans="3:4" ht="20.25" customHeight="1" x14ac:dyDescent="0.2">
      <c r="C422" s="86"/>
      <c r="D422" s="86"/>
    </row>
    <row r="423" spans="3:4" ht="20.25" customHeight="1" x14ac:dyDescent="0.2">
      <c r="C423" s="86"/>
      <c r="D423" s="86"/>
    </row>
    <row r="424" spans="3:4" ht="20.25" customHeight="1" x14ac:dyDescent="0.2">
      <c r="C424" s="86"/>
      <c r="D424" s="86"/>
    </row>
    <row r="425" spans="3:4" ht="20.25" customHeight="1" x14ac:dyDescent="0.2">
      <c r="C425" s="86"/>
      <c r="D425" s="86"/>
    </row>
    <row r="426" spans="3:4" ht="20.25" customHeight="1" x14ac:dyDescent="0.2">
      <c r="C426" s="86"/>
      <c r="D426" s="86"/>
    </row>
    <row r="427" spans="3:4" ht="20.25" customHeight="1" x14ac:dyDescent="0.2">
      <c r="C427" s="86"/>
      <c r="D427" s="86"/>
    </row>
    <row r="428" spans="3:4" ht="20.25" customHeight="1" x14ac:dyDescent="0.2">
      <c r="C428" s="86"/>
      <c r="D428" s="86"/>
    </row>
    <row r="429" spans="3:4" ht="20.25" customHeight="1" x14ac:dyDescent="0.2">
      <c r="C429" s="86"/>
      <c r="D429" s="86"/>
    </row>
    <row r="430" spans="3:4" ht="20.25" customHeight="1" x14ac:dyDescent="0.2">
      <c r="C430" s="86"/>
      <c r="D430" s="86"/>
    </row>
    <row r="431" spans="3:4" ht="20.25" customHeight="1" x14ac:dyDescent="0.2">
      <c r="C431" s="86"/>
      <c r="D431" s="86"/>
    </row>
    <row r="432" spans="3:4" ht="20.25" customHeight="1" x14ac:dyDescent="0.2">
      <c r="C432" s="86"/>
      <c r="D432" s="86"/>
    </row>
    <row r="433" spans="3:4" ht="20.25" customHeight="1" x14ac:dyDescent="0.2">
      <c r="C433" s="86"/>
      <c r="D433" s="86"/>
    </row>
    <row r="434" spans="3:4" ht="20.25" customHeight="1" x14ac:dyDescent="0.2">
      <c r="C434" s="86"/>
      <c r="D434" s="86"/>
    </row>
    <row r="435" spans="3:4" ht="20.25" customHeight="1" x14ac:dyDescent="0.2">
      <c r="C435" s="86"/>
      <c r="D435" s="86"/>
    </row>
    <row r="436" spans="3:4" ht="20.25" customHeight="1" x14ac:dyDescent="0.2">
      <c r="C436" s="86"/>
      <c r="D436" s="86"/>
    </row>
    <row r="437" spans="3:4" ht="20.25" customHeight="1" x14ac:dyDescent="0.2">
      <c r="C437" s="86"/>
      <c r="D437" s="86"/>
    </row>
    <row r="438" spans="3:4" ht="20.25" customHeight="1" x14ac:dyDescent="0.2">
      <c r="C438" s="86"/>
      <c r="D438" s="86"/>
    </row>
    <row r="439" spans="3:4" ht="20.25" customHeight="1" x14ac:dyDescent="0.2">
      <c r="C439" s="86"/>
      <c r="D439" s="86"/>
    </row>
    <row r="440" spans="3:4" ht="20.25" customHeight="1" x14ac:dyDescent="0.2">
      <c r="C440" s="86"/>
      <c r="D440" s="86"/>
    </row>
    <row r="441" spans="3:4" ht="20.25" customHeight="1" x14ac:dyDescent="0.2">
      <c r="C441" s="86"/>
      <c r="D441" s="86"/>
    </row>
    <row r="442" spans="3:4" ht="20.25" customHeight="1" x14ac:dyDescent="0.2">
      <c r="C442" s="86"/>
      <c r="D442" s="86"/>
    </row>
    <row r="443" spans="3:4" ht="20.25" customHeight="1" x14ac:dyDescent="0.2">
      <c r="C443" s="86"/>
      <c r="D443" s="86"/>
    </row>
    <row r="444" spans="3:4" ht="20.25" customHeight="1" x14ac:dyDescent="0.2">
      <c r="C444" s="86"/>
      <c r="D444" s="86"/>
    </row>
    <row r="445" spans="3:4" ht="20.25" customHeight="1" x14ac:dyDescent="0.2">
      <c r="C445" s="86"/>
      <c r="D445" s="86"/>
    </row>
    <row r="446" spans="3:4" ht="20.25" customHeight="1" x14ac:dyDescent="0.2">
      <c r="C446" s="86"/>
      <c r="D446" s="86"/>
    </row>
    <row r="447" spans="3:4" ht="20.25" customHeight="1" x14ac:dyDescent="0.2">
      <c r="C447" s="86"/>
      <c r="D447" s="86"/>
    </row>
    <row r="448" spans="3:4" ht="20.25" customHeight="1" x14ac:dyDescent="0.2">
      <c r="C448" s="86"/>
      <c r="D448" s="86"/>
    </row>
    <row r="449" spans="3:4" ht="20.25" customHeight="1" x14ac:dyDescent="0.2">
      <c r="C449" s="86"/>
      <c r="D449" s="86"/>
    </row>
    <row r="450" spans="3:4" ht="20.25" customHeight="1" x14ac:dyDescent="0.2">
      <c r="C450" s="86"/>
      <c r="D450" s="86"/>
    </row>
    <row r="451" spans="3:4" ht="20.25" customHeight="1" x14ac:dyDescent="0.2">
      <c r="C451" s="86"/>
      <c r="D451" s="86"/>
    </row>
    <row r="452" spans="3:4" ht="20.25" customHeight="1" x14ac:dyDescent="0.2">
      <c r="C452" s="86"/>
      <c r="D452" s="86"/>
    </row>
    <row r="453" spans="3:4" ht="20.25" customHeight="1" x14ac:dyDescent="0.2">
      <c r="C453" s="86"/>
      <c r="D453" s="86"/>
    </row>
    <row r="454" spans="3:4" ht="20.25" customHeight="1" x14ac:dyDescent="0.2">
      <c r="C454" s="86"/>
      <c r="D454" s="86"/>
    </row>
    <row r="455" spans="3:4" ht="20.25" customHeight="1" x14ac:dyDescent="0.2">
      <c r="C455" s="86"/>
      <c r="D455" s="86"/>
    </row>
    <row r="456" spans="3:4" ht="20.25" customHeight="1" x14ac:dyDescent="0.2">
      <c r="C456" s="86"/>
      <c r="D456" s="86"/>
    </row>
    <row r="457" spans="3:4" ht="20.25" customHeight="1" x14ac:dyDescent="0.2">
      <c r="C457" s="86"/>
      <c r="D457" s="86"/>
    </row>
    <row r="458" spans="3:4" ht="20.25" customHeight="1" x14ac:dyDescent="0.2">
      <c r="C458" s="86"/>
      <c r="D458" s="86"/>
    </row>
  </sheetData>
  <mergeCells count="12">
    <mergeCell ref="A193:D193"/>
    <mergeCell ref="A75:D75"/>
    <mergeCell ref="A86:D86"/>
    <mergeCell ref="A113:D113"/>
    <mergeCell ref="A153:D153"/>
    <mergeCell ref="A175:D175"/>
    <mergeCell ref="A102:D102"/>
    <mergeCell ref="A1:D1"/>
    <mergeCell ref="A3:D3"/>
    <mergeCell ref="A64:D64"/>
    <mergeCell ref="A33:D33"/>
    <mergeCell ref="A184:D184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&amp;L&amp;D</oddHeader>
    <oddFooter>&amp;R&amp;P of &amp;N</oddFooter>
  </headerFooter>
  <rowBreaks count="6" manualBreakCount="6">
    <brk id="32" max="16383" man="1"/>
    <brk id="63" max="16383" man="1"/>
    <brk id="85" max="16383" man="1"/>
    <brk id="112" max="16383" man="1"/>
    <brk id="152" max="16383" man="1"/>
    <brk id="1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tabSelected="1" workbookViewId="0">
      <selection activeCell="L2" sqref="L2"/>
    </sheetView>
  </sheetViews>
  <sheetFormatPr defaultColWidth="9.140625" defaultRowHeight="12.75" x14ac:dyDescent="0.2"/>
  <cols>
    <col min="1" max="1" width="30.28515625" customWidth="1"/>
    <col min="2" max="2" width="20.28515625" customWidth="1"/>
    <col min="3" max="4" width="18.285156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8.75" thickBot="1" x14ac:dyDescent="0.3">
      <c r="A1" s="233" t="s">
        <v>136</v>
      </c>
      <c r="B1" s="234"/>
      <c r="C1" s="234"/>
      <c r="D1" s="236"/>
      <c r="E1" s="67"/>
      <c r="F1" s="68"/>
      <c r="G1" s="68"/>
      <c r="H1" s="68"/>
      <c r="I1" s="68"/>
      <c r="J1" s="68"/>
      <c r="K1" s="68"/>
      <c r="L1" s="68"/>
    </row>
    <row r="2" spans="1:12" ht="6" customHeight="1" thickBot="1" x14ac:dyDescent="0.25">
      <c r="A2" s="36"/>
      <c r="B2" s="37"/>
      <c r="C2" s="37"/>
      <c r="D2" s="37"/>
      <c r="E2" s="37"/>
      <c r="F2" s="34"/>
      <c r="G2" s="34"/>
      <c r="H2" s="35"/>
      <c r="I2" s="35"/>
      <c r="J2" s="35"/>
      <c r="K2" s="35"/>
      <c r="L2" s="35"/>
    </row>
    <row r="3" spans="1:12" ht="21.75" customHeight="1" thickBot="1" x14ac:dyDescent="0.25">
      <c r="A3" s="123" t="s">
        <v>14</v>
      </c>
      <c r="B3" s="124" t="s">
        <v>60</v>
      </c>
      <c r="C3" s="125" t="s">
        <v>58</v>
      </c>
      <c r="D3" s="125" t="s">
        <v>171</v>
      </c>
      <c r="E3" s="37"/>
      <c r="F3" s="34"/>
      <c r="G3" s="34"/>
      <c r="H3" s="35"/>
      <c r="I3" s="35"/>
      <c r="J3" s="35"/>
      <c r="K3" s="35"/>
      <c r="L3" s="35"/>
    </row>
    <row r="4" spans="1:12" ht="21.75" customHeight="1" x14ac:dyDescent="0.2">
      <c r="A4" s="126" t="s">
        <v>39</v>
      </c>
      <c r="B4" s="127">
        <v>39600</v>
      </c>
      <c r="C4" s="128">
        <v>31000</v>
      </c>
      <c r="D4" s="145">
        <f>B4-C4</f>
        <v>8600</v>
      </c>
      <c r="E4" s="37"/>
      <c r="F4" s="34"/>
      <c r="G4" s="34"/>
      <c r="H4" s="35"/>
      <c r="I4" s="35"/>
      <c r="J4" s="35"/>
      <c r="K4" s="35"/>
      <c r="L4" s="35"/>
    </row>
    <row r="5" spans="1:12" ht="21.75" customHeight="1" x14ac:dyDescent="0.2">
      <c r="A5" s="141" t="s">
        <v>107</v>
      </c>
      <c r="B5" s="107">
        <v>24300</v>
      </c>
      <c r="C5" s="140">
        <v>27000</v>
      </c>
      <c r="D5" s="104">
        <f>B5-C5</f>
        <v>-2700</v>
      </c>
      <c r="E5" s="37"/>
      <c r="F5" s="34"/>
      <c r="G5" s="34"/>
      <c r="H5" s="35"/>
      <c r="I5" s="35"/>
      <c r="J5" s="35"/>
      <c r="K5" s="35"/>
      <c r="L5" s="35"/>
    </row>
    <row r="6" spans="1:12" ht="21.75" customHeight="1" x14ac:dyDescent="0.2">
      <c r="A6" s="141" t="s">
        <v>108</v>
      </c>
      <c r="B6" s="107">
        <v>24300</v>
      </c>
      <c r="C6" s="140">
        <v>23000</v>
      </c>
      <c r="D6" s="104">
        <f t="shared" ref="D6:D8" si="0">B6-C6</f>
        <v>1300</v>
      </c>
      <c r="E6" s="37"/>
      <c r="F6" s="34"/>
      <c r="G6" s="34"/>
      <c r="H6" s="35"/>
      <c r="I6" s="35"/>
      <c r="J6" s="35"/>
      <c r="K6" s="35"/>
      <c r="L6" s="35"/>
    </row>
    <row r="7" spans="1:12" ht="21.75" customHeight="1" x14ac:dyDescent="0.2">
      <c r="A7" s="141" t="s">
        <v>140</v>
      </c>
      <c r="B7" s="107">
        <v>10000</v>
      </c>
      <c r="C7" s="140">
        <v>8000</v>
      </c>
      <c r="D7" s="104">
        <f t="shared" si="0"/>
        <v>2000</v>
      </c>
      <c r="E7" s="37"/>
      <c r="F7" s="34"/>
      <c r="G7" s="34"/>
      <c r="H7" s="35"/>
      <c r="I7" s="35"/>
      <c r="J7" s="35"/>
      <c r="K7" s="35"/>
      <c r="L7" s="35"/>
    </row>
    <row r="8" spans="1:12" ht="48.75" customHeight="1" x14ac:dyDescent="0.2">
      <c r="A8" s="141" t="s">
        <v>147</v>
      </c>
      <c r="B8" s="107">
        <v>66300</v>
      </c>
      <c r="C8" s="140">
        <v>123000</v>
      </c>
      <c r="D8" s="104">
        <f t="shared" si="0"/>
        <v>-56700</v>
      </c>
      <c r="E8" s="37"/>
      <c r="F8" s="34"/>
      <c r="G8" s="34"/>
      <c r="H8" s="35"/>
      <c r="I8" s="35"/>
      <c r="J8" s="35"/>
      <c r="K8" s="35"/>
      <c r="L8" s="35"/>
    </row>
    <row r="9" spans="1:12" ht="21.75" customHeight="1" thickBot="1" x14ac:dyDescent="0.25">
      <c r="A9" s="141" t="s">
        <v>114</v>
      </c>
      <c r="B9" s="107">
        <v>9000</v>
      </c>
      <c r="C9" s="140">
        <v>7000</v>
      </c>
      <c r="D9" s="140">
        <f>B9-C9</f>
        <v>2000</v>
      </c>
      <c r="E9" s="37"/>
      <c r="F9" s="34"/>
      <c r="G9" s="34"/>
      <c r="H9" s="35"/>
      <c r="I9" s="35"/>
      <c r="J9" s="35"/>
      <c r="K9" s="35"/>
      <c r="L9" s="35"/>
    </row>
    <row r="10" spans="1:12" ht="21.75" customHeight="1" thickBot="1" x14ac:dyDescent="0.25">
      <c r="A10" s="123" t="s">
        <v>109</v>
      </c>
      <c r="B10" s="131">
        <f>SUM(B4:B9)</f>
        <v>173500</v>
      </c>
      <c r="C10" s="132">
        <f>SUM(C4:C9)</f>
        <v>219000</v>
      </c>
      <c r="D10" s="132">
        <f>SUM(D4:D9)</f>
        <v>-45500</v>
      </c>
      <c r="E10" s="37"/>
      <c r="F10" s="34"/>
      <c r="G10" s="34"/>
      <c r="H10" s="35"/>
      <c r="I10" s="35"/>
      <c r="J10" s="35"/>
      <c r="K10" s="35"/>
      <c r="L10" s="35"/>
    </row>
    <row r="11" spans="1:12" ht="10.5" customHeight="1" thickBot="1" x14ac:dyDescent="0.25">
      <c r="A11" s="36"/>
      <c r="B11" s="74"/>
      <c r="C11" s="74"/>
      <c r="D11" s="74"/>
      <c r="E11" s="37"/>
      <c r="F11" s="34"/>
      <c r="G11" s="34"/>
      <c r="H11" s="35"/>
      <c r="I11" s="35"/>
      <c r="J11" s="35"/>
      <c r="K11" s="35"/>
      <c r="L11" s="35"/>
    </row>
    <row r="12" spans="1:12" ht="21.75" customHeight="1" thickBot="1" x14ac:dyDescent="0.25">
      <c r="A12" s="123" t="s">
        <v>137</v>
      </c>
      <c r="B12" s="124" t="s">
        <v>60</v>
      </c>
      <c r="C12" s="125" t="s">
        <v>58</v>
      </c>
      <c r="D12" s="125" t="s">
        <v>171</v>
      </c>
      <c r="E12" s="37"/>
      <c r="F12" s="34"/>
      <c r="G12" s="34"/>
      <c r="H12" s="35"/>
      <c r="I12" s="35"/>
      <c r="J12" s="35"/>
      <c r="K12" s="35"/>
      <c r="L12" s="35"/>
    </row>
    <row r="13" spans="1:12" ht="21.75" customHeight="1" thickBot="1" x14ac:dyDescent="0.25">
      <c r="A13" s="126" t="s">
        <v>138</v>
      </c>
      <c r="B13" s="127">
        <v>49500</v>
      </c>
      <c r="C13" s="128">
        <v>27030</v>
      </c>
      <c r="D13" s="128">
        <f>B13-C13</f>
        <v>22470</v>
      </c>
      <c r="E13" s="37"/>
      <c r="F13" s="34"/>
      <c r="G13" s="34"/>
      <c r="H13" s="35"/>
      <c r="I13" s="35"/>
      <c r="J13" s="35"/>
      <c r="K13" s="35"/>
      <c r="L13" s="35"/>
    </row>
    <row r="14" spans="1:12" ht="21.75" customHeight="1" thickBot="1" x14ac:dyDescent="0.25">
      <c r="A14" s="123" t="s">
        <v>109</v>
      </c>
      <c r="B14" s="131">
        <f>SUM(B13:B13)</f>
        <v>49500</v>
      </c>
      <c r="C14" s="132">
        <f>SUM(C13:C13)</f>
        <v>27030</v>
      </c>
      <c r="D14" s="132">
        <f>SUM(D13:D13)</f>
        <v>22470</v>
      </c>
      <c r="E14" s="37"/>
      <c r="F14" s="34"/>
      <c r="G14" s="34"/>
      <c r="H14" s="35"/>
      <c r="I14" s="35"/>
      <c r="J14" s="35"/>
      <c r="K14" s="35"/>
      <c r="L14" s="35"/>
    </row>
    <row r="15" spans="1:12" ht="9.75" customHeight="1" thickBot="1" x14ac:dyDescent="0.25">
      <c r="A15" s="86"/>
      <c r="B15" s="86"/>
      <c r="C15" s="86"/>
      <c r="D15" s="86"/>
    </row>
    <row r="16" spans="1:12" ht="21.75" customHeight="1" thickBot="1" x14ac:dyDescent="0.25">
      <c r="A16" s="123" t="s">
        <v>139</v>
      </c>
      <c r="B16" s="124" t="s">
        <v>60</v>
      </c>
      <c r="C16" s="125" t="s">
        <v>58</v>
      </c>
      <c r="D16" s="125" t="s">
        <v>171</v>
      </c>
      <c r="E16" s="37"/>
      <c r="F16" s="34"/>
      <c r="G16" s="34"/>
      <c r="H16" s="35"/>
      <c r="I16" s="35"/>
      <c r="J16" s="35"/>
      <c r="K16" s="35"/>
      <c r="L16" s="35"/>
    </row>
    <row r="17" spans="1:12" ht="21.75" customHeight="1" thickBot="1" x14ac:dyDescent="0.25">
      <c r="A17" s="126" t="s">
        <v>139</v>
      </c>
      <c r="B17" s="127">
        <v>42000</v>
      </c>
      <c r="C17" s="128">
        <v>100000</v>
      </c>
      <c r="D17" s="128">
        <f>B17-C17</f>
        <v>-58000</v>
      </c>
      <c r="E17" s="37"/>
      <c r="F17" s="34"/>
      <c r="G17" s="34"/>
      <c r="H17" s="35"/>
      <c r="I17" s="35"/>
      <c r="J17" s="35"/>
      <c r="K17" s="35"/>
      <c r="L17" s="35"/>
    </row>
    <row r="18" spans="1:12" ht="21.75" customHeight="1" thickBot="1" x14ac:dyDescent="0.25">
      <c r="A18" s="123" t="s">
        <v>109</v>
      </c>
      <c r="B18" s="131">
        <f>SUM(B17:B17)</f>
        <v>42000</v>
      </c>
      <c r="C18" s="132">
        <f>SUM(C17:C17)</f>
        <v>100000</v>
      </c>
      <c r="D18" s="132">
        <f>SUM(D17:D17)</f>
        <v>-58000</v>
      </c>
      <c r="E18" s="37"/>
      <c r="F18" s="34"/>
      <c r="G18" s="34"/>
      <c r="H18" s="35"/>
      <c r="I18" s="35"/>
      <c r="J18" s="35"/>
      <c r="K18" s="35"/>
      <c r="L18" s="35"/>
    </row>
    <row r="19" spans="1:12" ht="7.5" customHeight="1" thickBot="1" x14ac:dyDescent="0.25">
      <c r="A19" s="86"/>
      <c r="B19" s="86"/>
      <c r="C19" s="86"/>
      <c r="D19" s="86"/>
    </row>
    <row r="20" spans="1:12" ht="18.75" thickBot="1" x14ac:dyDescent="0.3">
      <c r="A20" s="233" t="s">
        <v>141</v>
      </c>
      <c r="B20" s="234"/>
      <c r="C20" s="234"/>
      <c r="D20" s="235"/>
      <c r="E20" s="67"/>
      <c r="F20" s="68"/>
      <c r="G20" s="68"/>
      <c r="H20" s="68"/>
      <c r="I20" s="68"/>
      <c r="J20" s="68"/>
      <c r="K20" s="68"/>
      <c r="L20" s="68"/>
    </row>
    <row r="21" spans="1:12" ht="9.75" customHeight="1" thickBot="1" x14ac:dyDescent="0.25">
      <c r="A21" s="36"/>
      <c r="B21" s="37"/>
      <c r="C21" s="37"/>
      <c r="D21" s="37"/>
      <c r="E21" s="37"/>
      <c r="F21" s="34"/>
      <c r="G21" s="34"/>
      <c r="H21" s="35"/>
      <c r="I21" s="35"/>
      <c r="J21" s="35"/>
      <c r="K21" s="35"/>
      <c r="L21" s="35"/>
    </row>
    <row r="22" spans="1:12" ht="21.75" customHeight="1" thickBot="1" x14ac:dyDescent="0.25">
      <c r="A22" s="123"/>
      <c r="B22" s="124" t="s">
        <v>60</v>
      </c>
      <c r="C22" s="125" t="s">
        <v>58</v>
      </c>
      <c r="D22" s="125" t="s">
        <v>171</v>
      </c>
      <c r="E22" s="37"/>
      <c r="F22" s="34"/>
      <c r="G22" s="34"/>
      <c r="H22" s="35"/>
      <c r="I22" s="35"/>
      <c r="J22" s="35"/>
      <c r="K22" s="35"/>
      <c r="L22" s="35"/>
    </row>
    <row r="23" spans="1:12" ht="21.75" customHeight="1" x14ac:dyDescent="0.2">
      <c r="A23" s="126" t="s">
        <v>142</v>
      </c>
      <c r="B23" s="127">
        <v>2000</v>
      </c>
      <c r="C23" s="128">
        <v>0</v>
      </c>
      <c r="D23" s="128">
        <f>B23-C23</f>
        <v>2000</v>
      </c>
      <c r="E23" s="37"/>
      <c r="F23" s="34"/>
      <c r="G23" s="34"/>
      <c r="H23" s="35"/>
      <c r="I23" s="35"/>
      <c r="J23" s="35"/>
      <c r="K23" s="35"/>
      <c r="L23" s="35"/>
    </row>
    <row r="24" spans="1:12" ht="21.75" customHeight="1" x14ac:dyDescent="0.2">
      <c r="A24" s="141" t="s">
        <v>143</v>
      </c>
      <c r="B24" s="107">
        <v>4000</v>
      </c>
      <c r="C24" s="140">
        <f>1200+675+675</f>
        <v>2550</v>
      </c>
      <c r="D24" s="140">
        <f>B24-C24</f>
        <v>1450</v>
      </c>
      <c r="E24" s="37"/>
      <c r="F24" s="34"/>
      <c r="G24" s="34"/>
      <c r="H24" s="35"/>
      <c r="I24" s="35"/>
      <c r="J24" s="35"/>
      <c r="K24" s="35"/>
      <c r="L24" s="35"/>
    </row>
    <row r="25" spans="1:12" ht="31.5" customHeight="1" x14ac:dyDescent="0.2">
      <c r="A25" s="141" t="s">
        <v>144</v>
      </c>
      <c r="B25" s="107">
        <v>5000</v>
      </c>
      <c r="C25" s="140">
        <v>0</v>
      </c>
      <c r="D25" s="140">
        <f t="shared" ref="D25:D27" si="1">B25-C25</f>
        <v>5000</v>
      </c>
      <c r="E25" s="37"/>
      <c r="F25" s="34"/>
      <c r="G25" s="34"/>
      <c r="H25" s="35"/>
      <c r="I25" s="35"/>
      <c r="J25" s="35"/>
      <c r="K25" s="35"/>
      <c r="L25" s="35"/>
    </row>
    <row r="26" spans="1:12" ht="21.75" customHeight="1" x14ac:dyDescent="0.2">
      <c r="A26" s="141" t="s">
        <v>145</v>
      </c>
      <c r="B26" s="107">
        <v>1080</v>
      </c>
      <c r="C26" s="140">
        <f>5256.1+3150+1000</f>
        <v>9406.1</v>
      </c>
      <c r="D26" s="140">
        <f t="shared" si="1"/>
        <v>-8326.1</v>
      </c>
      <c r="E26" s="37"/>
      <c r="F26" s="34"/>
      <c r="G26" s="34"/>
      <c r="H26" s="35"/>
      <c r="I26" s="35"/>
      <c r="J26" s="35"/>
      <c r="K26" s="35"/>
      <c r="L26" s="35"/>
    </row>
    <row r="27" spans="1:12" ht="30.75" customHeight="1" x14ac:dyDescent="0.2">
      <c r="A27" s="141" t="s">
        <v>146</v>
      </c>
      <c r="B27" s="107">
        <v>2200</v>
      </c>
      <c r="C27" s="140">
        <f>320+200+200</f>
        <v>720</v>
      </c>
      <c r="D27" s="140">
        <f t="shared" si="1"/>
        <v>1480</v>
      </c>
      <c r="E27" s="37"/>
      <c r="F27" s="34"/>
      <c r="G27" s="34"/>
      <c r="H27" s="35"/>
      <c r="I27" s="35"/>
      <c r="J27" s="35"/>
      <c r="K27" s="35"/>
      <c r="L27" s="35"/>
    </row>
    <row r="28" spans="1:12" ht="21.75" customHeight="1" thickBot="1" x14ac:dyDescent="0.25">
      <c r="A28" s="141" t="s">
        <v>148</v>
      </c>
      <c r="B28" s="107">
        <v>4800</v>
      </c>
      <c r="C28" s="140">
        <f>5000</f>
        <v>5000</v>
      </c>
      <c r="D28" s="140">
        <f>B28-C28</f>
        <v>-200</v>
      </c>
      <c r="E28" s="37"/>
      <c r="F28" s="34"/>
      <c r="G28" s="34"/>
      <c r="H28" s="35"/>
      <c r="I28" s="35"/>
      <c r="J28" s="35"/>
      <c r="K28" s="35"/>
      <c r="L28" s="35"/>
    </row>
    <row r="29" spans="1:12" ht="21.75" customHeight="1" thickBot="1" x14ac:dyDescent="0.25">
      <c r="A29" s="123" t="s">
        <v>109</v>
      </c>
      <c r="B29" s="131">
        <f>SUM(B23:B28)</f>
        <v>19080</v>
      </c>
      <c r="C29" s="132">
        <f>SUM(C23:C28)</f>
        <v>17676.099999999999</v>
      </c>
      <c r="D29" s="132">
        <f>SUM(D23:D28)</f>
        <v>1403.8999999999996</v>
      </c>
      <c r="E29" s="37"/>
      <c r="F29" s="34"/>
      <c r="G29" s="34"/>
      <c r="H29" s="35"/>
      <c r="I29" s="35"/>
      <c r="J29" s="35"/>
      <c r="K29" s="35"/>
      <c r="L29" s="35"/>
    </row>
    <row r="30" spans="1:12" ht="9" customHeight="1" thickBot="1" x14ac:dyDescent="0.25">
      <c r="A30" s="86"/>
      <c r="B30" s="86"/>
      <c r="C30" s="86"/>
      <c r="D30" s="86"/>
    </row>
    <row r="31" spans="1:12" ht="20.25" customHeight="1" thickBot="1" x14ac:dyDescent="0.3">
      <c r="A31" s="121" t="s">
        <v>149</v>
      </c>
      <c r="B31" s="122">
        <f>B10+B14+B18+B29</f>
        <v>284080</v>
      </c>
      <c r="C31" s="122">
        <f>C10+C14+C18+C29</f>
        <v>363706.1</v>
      </c>
      <c r="D31" s="122">
        <f>D10+D14+D18+D29</f>
        <v>-79626.100000000006</v>
      </c>
    </row>
    <row r="32" spans="1:12" ht="15" customHeight="1" thickBot="1" x14ac:dyDescent="0.25">
      <c r="C32" s="86"/>
      <c r="D32" s="86"/>
    </row>
    <row r="33" spans="1:4" ht="18.75" customHeight="1" thickBot="1" x14ac:dyDescent="0.3">
      <c r="A33" s="94" t="s">
        <v>173</v>
      </c>
      <c r="B33" s="92"/>
      <c r="C33" s="92"/>
      <c r="D33" s="93"/>
    </row>
    <row r="34" spans="1:4" x14ac:dyDescent="0.2">
      <c r="C34" s="86"/>
      <c r="D34" s="86"/>
    </row>
    <row r="35" spans="1:4" x14ac:dyDescent="0.2">
      <c r="C35" s="86"/>
      <c r="D35" s="86"/>
    </row>
    <row r="36" spans="1:4" x14ac:dyDescent="0.2">
      <c r="C36" s="86"/>
      <c r="D36" s="86"/>
    </row>
    <row r="37" spans="1:4" x14ac:dyDescent="0.2">
      <c r="C37" s="86"/>
      <c r="D37" s="86"/>
    </row>
    <row r="38" spans="1:4" x14ac:dyDescent="0.2">
      <c r="C38" s="86"/>
      <c r="D38" s="86"/>
    </row>
    <row r="39" spans="1:4" x14ac:dyDescent="0.2">
      <c r="C39" s="86"/>
      <c r="D39" s="86"/>
    </row>
    <row r="40" spans="1:4" x14ac:dyDescent="0.2">
      <c r="C40" s="86"/>
      <c r="D40" s="86"/>
    </row>
    <row r="41" spans="1:4" x14ac:dyDescent="0.2">
      <c r="C41" s="86"/>
      <c r="D41" s="86"/>
    </row>
    <row r="42" spans="1:4" x14ac:dyDescent="0.2">
      <c r="C42" s="86"/>
      <c r="D42" s="86"/>
    </row>
    <row r="43" spans="1:4" x14ac:dyDescent="0.2">
      <c r="C43" s="86"/>
      <c r="D43" s="86"/>
    </row>
    <row r="44" spans="1:4" x14ac:dyDescent="0.2">
      <c r="C44" s="86"/>
      <c r="D44" s="86"/>
    </row>
    <row r="45" spans="1:4" x14ac:dyDescent="0.2">
      <c r="C45" s="86"/>
      <c r="D45" s="86"/>
    </row>
    <row r="46" spans="1:4" x14ac:dyDescent="0.2">
      <c r="C46" s="86"/>
      <c r="D46" s="86"/>
    </row>
    <row r="47" spans="1:4" x14ac:dyDescent="0.2">
      <c r="C47" s="86"/>
      <c r="D47" s="86"/>
    </row>
    <row r="48" spans="1:4" ht="15.75" customHeight="1" x14ac:dyDescent="0.2">
      <c r="C48" s="86"/>
      <c r="D48" s="86"/>
    </row>
    <row r="49" spans="3:4" ht="15" customHeight="1" x14ac:dyDescent="0.2">
      <c r="C49" s="86"/>
      <c r="D49" s="86"/>
    </row>
    <row r="50" spans="3:4" x14ac:dyDescent="0.2">
      <c r="C50" s="86"/>
      <c r="D50" s="86"/>
    </row>
    <row r="51" spans="3:4" ht="15" customHeight="1" x14ac:dyDescent="0.2">
      <c r="C51" s="86"/>
      <c r="D51" s="86"/>
    </row>
    <row r="52" spans="3:4" x14ac:dyDescent="0.2">
      <c r="C52" s="86"/>
      <c r="D52" s="86"/>
    </row>
    <row r="53" spans="3:4" x14ac:dyDescent="0.2">
      <c r="C53" s="86"/>
      <c r="D53" s="86"/>
    </row>
    <row r="54" spans="3:4" x14ac:dyDescent="0.2">
      <c r="C54" s="86"/>
      <c r="D54" s="86"/>
    </row>
    <row r="55" spans="3:4" x14ac:dyDescent="0.2">
      <c r="C55" s="86"/>
      <c r="D55" s="86"/>
    </row>
    <row r="56" spans="3:4" x14ac:dyDescent="0.2">
      <c r="C56" s="86"/>
      <c r="D56" s="86"/>
    </row>
    <row r="57" spans="3:4" x14ac:dyDescent="0.2">
      <c r="C57" s="86"/>
      <c r="D57" s="86"/>
    </row>
    <row r="58" spans="3:4" x14ac:dyDescent="0.2">
      <c r="C58" s="86"/>
      <c r="D58" s="86"/>
    </row>
    <row r="59" spans="3:4" x14ac:dyDescent="0.2">
      <c r="C59" s="86"/>
      <c r="D59" s="86"/>
    </row>
    <row r="60" spans="3:4" x14ac:dyDescent="0.2">
      <c r="C60" s="86"/>
      <c r="D60" s="86"/>
    </row>
    <row r="61" spans="3:4" x14ac:dyDescent="0.2">
      <c r="C61" s="86"/>
      <c r="D61" s="86"/>
    </row>
    <row r="62" spans="3:4" x14ac:dyDescent="0.2">
      <c r="C62" s="86"/>
      <c r="D62" s="86"/>
    </row>
    <row r="63" spans="3:4" x14ac:dyDescent="0.2">
      <c r="C63" s="86"/>
      <c r="D63" s="86"/>
    </row>
    <row r="64" spans="3:4" x14ac:dyDescent="0.2">
      <c r="C64" s="86"/>
      <c r="D64" s="86"/>
    </row>
    <row r="65" spans="3:4" ht="13.5" customHeight="1" x14ac:dyDescent="0.2">
      <c r="C65" s="86"/>
      <c r="D65" s="86"/>
    </row>
    <row r="66" spans="3:4" ht="15" customHeight="1" x14ac:dyDescent="0.2">
      <c r="C66" s="86"/>
      <c r="D66" s="86"/>
    </row>
    <row r="67" spans="3:4" x14ac:dyDescent="0.2">
      <c r="C67" s="86"/>
      <c r="D67" s="86"/>
    </row>
    <row r="68" spans="3:4" ht="15" customHeight="1" x14ac:dyDescent="0.2">
      <c r="C68" s="86"/>
      <c r="D68" s="86"/>
    </row>
    <row r="69" spans="3:4" x14ac:dyDescent="0.2">
      <c r="C69" s="86"/>
      <c r="D69" s="86"/>
    </row>
    <row r="70" spans="3:4" ht="15.75" customHeight="1" x14ac:dyDescent="0.2">
      <c r="C70" s="86"/>
      <c r="D70" s="86"/>
    </row>
    <row r="71" spans="3:4" ht="20.25" customHeight="1" x14ac:dyDescent="0.2">
      <c r="C71" s="86"/>
      <c r="D71" s="86"/>
    </row>
    <row r="72" spans="3:4" ht="20.25" customHeight="1" x14ac:dyDescent="0.2">
      <c r="C72" s="86"/>
      <c r="D72" s="86"/>
    </row>
    <row r="73" spans="3:4" ht="20.25" customHeight="1" x14ac:dyDescent="0.2">
      <c r="C73" s="86"/>
      <c r="D73" s="86"/>
    </row>
    <row r="74" spans="3:4" ht="20.25" customHeight="1" x14ac:dyDescent="0.2">
      <c r="C74" s="86"/>
      <c r="D74" s="86"/>
    </row>
    <row r="75" spans="3:4" ht="20.25" customHeight="1" x14ac:dyDescent="0.2">
      <c r="C75" s="86"/>
      <c r="D75" s="86"/>
    </row>
    <row r="76" spans="3:4" ht="20.25" customHeight="1" x14ac:dyDescent="0.2">
      <c r="C76" s="86"/>
      <c r="D76" s="86"/>
    </row>
    <row r="77" spans="3:4" ht="20.25" customHeight="1" x14ac:dyDescent="0.2">
      <c r="C77" s="86"/>
      <c r="D77" s="86"/>
    </row>
    <row r="78" spans="3:4" ht="20.25" customHeight="1" x14ac:dyDescent="0.2">
      <c r="C78" s="86"/>
      <c r="D78" s="86"/>
    </row>
    <row r="79" spans="3:4" ht="20.25" customHeight="1" x14ac:dyDescent="0.2">
      <c r="C79" s="86"/>
      <c r="D79" s="86"/>
    </row>
    <row r="80" spans="3:4" ht="20.25" customHeight="1" x14ac:dyDescent="0.2">
      <c r="C80" s="86"/>
      <c r="D80" s="86"/>
    </row>
    <row r="81" spans="3:4" ht="20.25" customHeight="1" x14ac:dyDescent="0.2">
      <c r="C81" s="86"/>
      <c r="D81" s="86"/>
    </row>
    <row r="82" spans="3:4" ht="20.25" customHeight="1" x14ac:dyDescent="0.2">
      <c r="C82" s="86"/>
      <c r="D82" s="86"/>
    </row>
    <row r="83" spans="3:4" ht="20.25" customHeight="1" x14ac:dyDescent="0.2">
      <c r="C83" s="86"/>
      <c r="D83" s="86"/>
    </row>
    <row r="84" spans="3:4" ht="20.25" customHeight="1" x14ac:dyDescent="0.2">
      <c r="C84" s="86"/>
      <c r="D84" s="86"/>
    </row>
    <row r="85" spans="3:4" ht="20.25" customHeight="1" x14ac:dyDescent="0.2">
      <c r="C85" s="86"/>
      <c r="D85" s="86"/>
    </row>
    <row r="86" spans="3:4" ht="20.25" customHeight="1" x14ac:dyDescent="0.2">
      <c r="C86" s="86"/>
      <c r="D86" s="86"/>
    </row>
    <row r="87" spans="3:4" ht="20.25" customHeight="1" x14ac:dyDescent="0.2">
      <c r="C87" s="86"/>
      <c r="D87" s="86"/>
    </row>
    <row r="88" spans="3:4" ht="20.25" customHeight="1" x14ac:dyDescent="0.2">
      <c r="C88" s="86"/>
      <c r="D88" s="86"/>
    </row>
    <row r="89" spans="3:4" ht="20.25" customHeight="1" x14ac:dyDescent="0.2">
      <c r="C89" s="86"/>
      <c r="D89" s="86"/>
    </row>
    <row r="90" spans="3:4" ht="20.25" customHeight="1" x14ac:dyDescent="0.2">
      <c r="C90" s="86"/>
      <c r="D90" s="86"/>
    </row>
    <row r="91" spans="3:4" ht="20.25" customHeight="1" x14ac:dyDescent="0.2">
      <c r="C91" s="86"/>
      <c r="D91" s="86"/>
    </row>
    <row r="92" spans="3:4" ht="20.25" customHeight="1" x14ac:dyDescent="0.2">
      <c r="C92" s="86"/>
      <c r="D92" s="86"/>
    </row>
    <row r="93" spans="3:4" ht="20.25" customHeight="1" x14ac:dyDescent="0.2">
      <c r="C93" s="86"/>
      <c r="D93" s="86"/>
    </row>
    <row r="94" spans="3:4" ht="20.25" customHeight="1" x14ac:dyDescent="0.2">
      <c r="C94" s="86"/>
      <c r="D94" s="86"/>
    </row>
    <row r="95" spans="3:4" ht="20.25" customHeight="1" x14ac:dyDescent="0.2">
      <c r="C95" s="86"/>
      <c r="D95" s="86"/>
    </row>
    <row r="96" spans="3:4" ht="20.25" customHeight="1" x14ac:dyDescent="0.2">
      <c r="C96" s="86"/>
      <c r="D96" s="86"/>
    </row>
    <row r="97" spans="3:4" ht="20.25" customHeight="1" x14ac:dyDescent="0.2">
      <c r="C97" s="86"/>
      <c r="D97" s="86"/>
    </row>
    <row r="98" spans="3:4" ht="20.25" customHeight="1" x14ac:dyDescent="0.2">
      <c r="C98" s="86"/>
      <c r="D98" s="86"/>
    </row>
    <row r="99" spans="3:4" ht="20.25" customHeight="1" x14ac:dyDescent="0.2">
      <c r="C99" s="86"/>
      <c r="D99" s="86"/>
    </row>
    <row r="100" spans="3:4" ht="20.25" customHeight="1" x14ac:dyDescent="0.2">
      <c r="C100" s="86"/>
      <c r="D100" s="86"/>
    </row>
    <row r="101" spans="3:4" ht="20.25" customHeight="1" x14ac:dyDescent="0.2">
      <c r="C101" s="86"/>
      <c r="D101" s="86"/>
    </row>
    <row r="102" spans="3:4" ht="20.25" customHeight="1" x14ac:dyDescent="0.2">
      <c r="C102" s="86"/>
      <c r="D102" s="86"/>
    </row>
    <row r="103" spans="3:4" ht="20.25" customHeight="1" x14ac:dyDescent="0.2">
      <c r="C103" s="86"/>
      <c r="D103" s="86"/>
    </row>
    <row r="104" spans="3:4" ht="20.25" customHeight="1" x14ac:dyDescent="0.2">
      <c r="C104" s="86"/>
      <c r="D104" s="86"/>
    </row>
    <row r="105" spans="3:4" ht="20.25" customHeight="1" x14ac:dyDescent="0.2">
      <c r="C105" s="86"/>
      <c r="D105" s="86"/>
    </row>
    <row r="106" spans="3:4" ht="20.25" customHeight="1" x14ac:dyDescent="0.2">
      <c r="C106" s="86"/>
      <c r="D106" s="86"/>
    </row>
    <row r="107" spans="3:4" ht="20.25" customHeight="1" x14ac:dyDescent="0.2">
      <c r="C107" s="86"/>
      <c r="D107" s="86"/>
    </row>
    <row r="108" spans="3:4" ht="20.25" customHeight="1" x14ac:dyDescent="0.2">
      <c r="C108" s="86"/>
      <c r="D108" s="86"/>
    </row>
    <row r="109" spans="3:4" ht="20.25" customHeight="1" x14ac:dyDescent="0.2">
      <c r="C109" s="86"/>
      <c r="D109" s="86"/>
    </row>
    <row r="110" spans="3:4" ht="20.25" customHeight="1" x14ac:dyDescent="0.2">
      <c r="C110" s="86"/>
      <c r="D110" s="86"/>
    </row>
    <row r="111" spans="3:4" ht="20.25" customHeight="1" x14ac:dyDescent="0.2">
      <c r="C111" s="86"/>
      <c r="D111" s="86"/>
    </row>
    <row r="112" spans="3:4" ht="20.25" customHeight="1" x14ac:dyDescent="0.2">
      <c r="C112" s="86"/>
      <c r="D112" s="86"/>
    </row>
    <row r="113" spans="3:4" ht="20.25" customHeight="1" x14ac:dyDescent="0.2">
      <c r="C113" s="86"/>
      <c r="D113" s="86"/>
    </row>
    <row r="114" spans="3:4" ht="20.25" customHeight="1" x14ac:dyDescent="0.2">
      <c r="C114" s="86"/>
      <c r="D114" s="86"/>
    </row>
    <row r="115" spans="3:4" ht="20.25" customHeight="1" x14ac:dyDescent="0.2">
      <c r="C115" s="86"/>
      <c r="D115" s="86"/>
    </row>
    <row r="116" spans="3:4" ht="20.25" customHeight="1" x14ac:dyDescent="0.2">
      <c r="C116" s="86"/>
      <c r="D116" s="86"/>
    </row>
    <row r="117" spans="3:4" ht="20.25" customHeight="1" x14ac:dyDescent="0.2">
      <c r="C117" s="86"/>
      <c r="D117" s="86"/>
    </row>
    <row r="118" spans="3:4" ht="20.25" customHeight="1" x14ac:dyDescent="0.2">
      <c r="C118" s="86"/>
      <c r="D118" s="86"/>
    </row>
    <row r="119" spans="3:4" ht="20.25" customHeight="1" x14ac:dyDescent="0.2">
      <c r="C119" s="86"/>
      <c r="D119" s="86"/>
    </row>
    <row r="120" spans="3:4" ht="20.25" customHeight="1" x14ac:dyDescent="0.2">
      <c r="C120" s="86"/>
      <c r="D120" s="86"/>
    </row>
    <row r="121" spans="3:4" ht="20.25" customHeight="1" x14ac:dyDescent="0.2">
      <c r="C121" s="86"/>
      <c r="D121" s="86"/>
    </row>
    <row r="122" spans="3:4" ht="20.25" customHeight="1" x14ac:dyDescent="0.2">
      <c r="C122" s="86"/>
      <c r="D122" s="86"/>
    </row>
    <row r="123" spans="3:4" ht="20.25" customHeight="1" x14ac:dyDescent="0.2">
      <c r="C123" s="86"/>
      <c r="D123" s="86"/>
    </row>
    <row r="124" spans="3:4" ht="20.25" customHeight="1" x14ac:dyDescent="0.2">
      <c r="C124" s="86"/>
      <c r="D124" s="86"/>
    </row>
    <row r="125" spans="3:4" ht="20.25" customHeight="1" x14ac:dyDescent="0.2">
      <c r="C125" s="86"/>
      <c r="D125" s="86"/>
    </row>
    <row r="126" spans="3:4" ht="20.25" customHeight="1" x14ac:dyDescent="0.2">
      <c r="C126" s="86"/>
      <c r="D126" s="86"/>
    </row>
    <row r="127" spans="3:4" ht="20.25" customHeight="1" x14ac:dyDescent="0.2">
      <c r="C127" s="86"/>
      <c r="D127" s="86"/>
    </row>
    <row r="128" spans="3:4" ht="20.25" customHeight="1" x14ac:dyDescent="0.2">
      <c r="C128" s="86"/>
      <c r="D128" s="86"/>
    </row>
    <row r="129" spans="3:4" ht="20.25" customHeight="1" x14ac:dyDescent="0.2">
      <c r="C129" s="86"/>
      <c r="D129" s="86"/>
    </row>
    <row r="130" spans="3:4" ht="20.25" customHeight="1" x14ac:dyDescent="0.2">
      <c r="C130" s="86"/>
      <c r="D130" s="86"/>
    </row>
    <row r="131" spans="3:4" ht="20.25" customHeight="1" x14ac:dyDescent="0.2">
      <c r="C131" s="86"/>
      <c r="D131" s="86"/>
    </row>
    <row r="132" spans="3:4" ht="20.25" customHeight="1" x14ac:dyDescent="0.2">
      <c r="C132" s="86"/>
      <c r="D132" s="86"/>
    </row>
    <row r="133" spans="3:4" ht="20.25" customHeight="1" x14ac:dyDescent="0.2">
      <c r="C133" s="86"/>
      <c r="D133" s="86"/>
    </row>
    <row r="134" spans="3:4" ht="20.25" customHeight="1" x14ac:dyDescent="0.2">
      <c r="C134" s="86"/>
      <c r="D134" s="86"/>
    </row>
    <row r="135" spans="3:4" x14ac:dyDescent="0.2">
      <c r="C135" s="86"/>
      <c r="D135" s="86"/>
    </row>
    <row r="136" spans="3:4" x14ac:dyDescent="0.2">
      <c r="C136" s="86"/>
      <c r="D136" s="86"/>
    </row>
    <row r="137" spans="3:4" x14ac:dyDescent="0.2">
      <c r="C137" s="86"/>
      <c r="D137" s="86"/>
    </row>
    <row r="138" spans="3:4" x14ac:dyDescent="0.2">
      <c r="C138" s="86"/>
      <c r="D138" s="86"/>
    </row>
    <row r="139" spans="3:4" x14ac:dyDescent="0.2">
      <c r="C139" s="86"/>
      <c r="D139" s="86"/>
    </row>
    <row r="140" spans="3:4" x14ac:dyDescent="0.2">
      <c r="C140" s="86"/>
      <c r="D140" s="86"/>
    </row>
    <row r="141" spans="3:4" x14ac:dyDescent="0.2">
      <c r="C141" s="86"/>
      <c r="D141" s="86"/>
    </row>
    <row r="142" spans="3:4" x14ac:dyDescent="0.2">
      <c r="C142" s="86"/>
      <c r="D142" s="86"/>
    </row>
    <row r="143" spans="3:4" x14ac:dyDescent="0.2">
      <c r="C143" s="86"/>
      <c r="D143" s="86"/>
    </row>
    <row r="144" spans="3:4" x14ac:dyDescent="0.2">
      <c r="C144" s="86"/>
      <c r="D144" s="86"/>
    </row>
    <row r="145" spans="3:4" x14ac:dyDescent="0.2">
      <c r="C145" s="86"/>
      <c r="D145" s="86"/>
    </row>
    <row r="146" spans="3:4" x14ac:dyDescent="0.2">
      <c r="C146" s="86"/>
      <c r="D146" s="86"/>
    </row>
    <row r="147" spans="3:4" x14ac:dyDescent="0.2">
      <c r="C147" s="86"/>
      <c r="D147" s="86"/>
    </row>
    <row r="148" spans="3:4" x14ac:dyDescent="0.2">
      <c r="C148" s="86"/>
      <c r="D148" s="86"/>
    </row>
    <row r="149" spans="3:4" x14ac:dyDescent="0.2">
      <c r="C149" s="86"/>
      <c r="D149" s="86"/>
    </row>
    <row r="150" spans="3:4" x14ac:dyDescent="0.2">
      <c r="C150" s="86"/>
      <c r="D150" s="86"/>
    </row>
    <row r="151" spans="3:4" x14ac:dyDescent="0.2">
      <c r="C151" s="86"/>
      <c r="D151" s="86"/>
    </row>
    <row r="152" spans="3:4" x14ac:dyDescent="0.2">
      <c r="C152" s="86"/>
      <c r="D152" s="86"/>
    </row>
    <row r="153" spans="3:4" x14ac:dyDescent="0.2">
      <c r="C153" s="86"/>
      <c r="D153" s="86"/>
    </row>
    <row r="154" spans="3:4" x14ac:dyDescent="0.2">
      <c r="C154" s="86"/>
      <c r="D154" s="86"/>
    </row>
    <row r="155" spans="3:4" x14ac:dyDescent="0.2">
      <c r="C155" s="86"/>
      <c r="D155" s="86"/>
    </row>
    <row r="156" spans="3:4" x14ac:dyDescent="0.2">
      <c r="C156" s="86"/>
      <c r="D156" s="86"/>
    </row>
    <row r="157" spans="3:4" x14ac:dyDescent="0.2">
      <c r="C157" s="86"/>
      <c r="D157" s="86"/>
    </row>
    <row r="158" spans="3:4" x14ac:dyDescent="0.2">
      <c r="C158" s="86"/>
      <c r="D158" s="86"/>
    </row>
    <row r="159" spans="3:4" x14ac:dyDescent="0.2">
      <c r="C159" s="86"/>
      <c r="D159" s="86"/>
    </row>
    <row r="160" spans="3:4" x14ac:dyDescent="0.2">
      <c r="C160" s="86"/>
      <c r="D160" s="86"/>
    </row>
    <row r="161" spans="3:4" x14ac:dyDescent="0.2">
      <c r="C161" s="86"/>
      <c r="D161" s="86"/>
    </row>
    <row r="162" spans="3:4" x14ac:dyDescent="0.2">
      <c r="C162" s="86"/>
      <c r="D162" s="86"/>
    </row>
    <row r="163" spans="3:4" x14ac:dyDescent="0.2">
      <c r="C163" s="86"/>
      <c r="D163" s="86"/>
    </row>
    <row r="164" spans="3:4" x14ac:dyDescent="0.2">
      <c r="C164" s="86"/>
      <c r="D164" s="86"/>
    </row>
    <row r="165" spans="3:4" x14ac:dyDescent="0.2">
      <c r="C165" s="86"/>
      <c r="D165" s="86"/>
    </row>
    <row r="166" spans="3:4" x14ac:dyDescent="0.2">
      <c r="C166" s="86"/>
      <c r="D166" s="86"/>
    </row>
    <row r="167" spans="3:4" x14ac:dyDescent="0.2">
      <c r="C167" s="86"/>
      <c r="D167" s="86"/>
    </row>
    <row r="168" spans="3:4" x14ac:dyDescent="0.2">
      <c r="C168" s="86"/>
      <c r="D168" s="86"/>
    </row>
    <row r="169" spans="3:4" x14ac:dyDescent="0.2">
      <c r="C169" s="86"/>
      <c r="D169" s="86"/>
    </row>
    <row r="170" spans="3:4" x14ac:dyDescent="0.2">
      <c r="C170" s="86"/>
      <c r="D170" s="86"/>
    </row>
    <row r="171" spans="3:4" x14ac:dyDescent="0.2">
      <c r="C171" s="86"/>
      <c r="D171" s="86"/>
    </row>
    <row r="172" spans="3:4" x14ac:dyDescent="0.2">
      <c r="C172" s="86"/>
      <c r="D172" s="86"/>
    </row>
    <row r="173" spans="3:4" x14ac:dyDescent="0.2">
      <c r="C173" s="86"/>
      <c r="D173" s="86"/>
    </row>
    <row r="174" spans="3:4" x14ac:dyDescent="0.2">
      <c r="C174" s="86"/>
      <c r="D174" s="86"/>
    </row>
    <row r="175" spans="3:4" x14ac:dyDescent="0.2">
      <c r="C175" s="86"/>
      <c r="D175" s="86"/>
    </row>
    <row r="176" spans="3:4" x14ac:dyDescent="0.2">
      <c r="C176" s="86"/>
      <c r="D176" s="86"/>
    </row>
    <row r="177" spans="3:4" x14ac:dyDescent="0.2">
      <c r="C177" s="86"/>
      <c r="D177" s="86"/>
    </row>
    <row r="178" spans="3:4" x14ac:dyDescent="0.2">
      <c r="C178" s="86"/>
      <c r="D178" s="86"/>
    </row>
    <row r="179" spans="3:4" x14ac:dyDescent="0.2">
      <c r="C179" s="86"/>
      <c r="D179" s="86"/>
    </row>
    <row r="180" spans="3:4" x14ac:dyDescent="0.2">
      <c r="C180" s="86"/>
      <c r="D180" s="86"/>
    </row>
    <row r="181" spans="3:4" x14ac:dyDescent="0.2">
      <c r="C181" s="86"/>
      <c r="D181" s="86"/>
    </row>
    <row r="182" spans="3:4" x14ac:dyDescent="0.2">
      <c r="C182" s="86"/>
      <c r="D182" s="86"/>
    </row>
    <row r="183" spans="3:4" x14ac:dyDescent="0.2">
      <c r="C183" s="86"/>
      <c r="D183" s="86"/>
    </row>
    <row r="184" spans="3:4" x14ac:dyDescent="0.2">
      <c r="C184" s="86"/>
      <c r="D184" s="86"/>
    </row>
    <row r="185" spans="3:4" x14ac:dyDescent="0.2">
      <c r="C185" s="86"/>
      <c r="D185" s="86"/>
    </row>
    <row r="186" spans="3:4" x14ac:dyDescent="0.2">
      <c r="C186" s="86"/>
      <c r="D186" s="86"/>
    </row>
    <row r="187" spans="3:4" x14ac:dyDescent="0.2">
      <c r="C187" s="86"/>
      <c r="D187" s="86"/>
    </row>
    <row r="188" spans="3:4" x14ac:dyDescent="0.2">
      <c r="C188" s="86"/>
      <c r="D188" s="86"/>
    </row>
    <row r="189" spans="3:4" x14ac:dyDescent="0.2">
      <c r="C189" s="86"/>
      <c r="D189" s="86"/>
    </row>
    <row r="190" spans="3:4" x14ac:dyDescent="0.2">
      <c r="C190" s="86"/>
      <c r="D190" s="86"/>
    </row>
    <row r="191" spans="3:4" x14ac:dyDescent="0.2">
      <c r="C191" s="86"/>
      <c r="D191" s="86"/>
    </row>
    <row r="192" spans="3:4" x14ac:dyDescent="0.2">
      <c r="C192" s="86"/>
      <c r="D192" s="86"/>
    </row>
    <row r="193" spans="3:4" x14ac:dyDescent="0.2">
      <c r="C193" s="86"/>
      <c r="D193" s="86"/>
    </row>
    <row r="194" spans="3:4" x14ac:dyDescent="0.2">
      <c r="C194" s="86"/>
      <c r="D194" s="86"/>
    </row>
    <row r="195" spans="3:4" x14ac:dyDescent="0.2">
      <c r="C195" s="86"/>
      <c r="D195" s="86"/>
    </row>
    <row r="196" spans="3:4" x14ac:dyDescent="0.2">
      <c r="C196" s="86"/>
      <c r="D196" s="86"/>
    </row>
    <row r="197" spans="3:4" x14ac:dyDescent="0.2">
      <c r="C197" s="86"/>
      <c r="D197" s="86"/>
    </row>
    <row r="198" spans="3:4" x14ac:dyDescent="0.2">
      <c r="C198" s="86"/>
      <c r="D198" s="86"/>
    </row>
    <row r="199" spans="3:4" x14ac:dyDescent="0.2">
      <c r="C199" s="86"/>
      <c r="D199" s="86"/>
    </row>
    <row r="200" spans="3:4" x14ac:dyDescent="0.2">
      <c r="C200" s="86"/>
      <c r="D200" s="86"/>
    </row>
    <row r="201" spans="3:4" x14ac:dyDescent="0.2">
      <c r="C201" s="86"/>
      <c r="D201" s="86"/>
    </row>
    <row r="202" spans="3:4" x14ac:dyDescent="0.2">
      <c r="C202" s="86"/>
      <c r="D202" s="86"/>
    </row>
    <row r="203" spans="3:4" x14ac:dyDescent="0.2">
      <c r="C203" s="86"/>
      <c r="D203" s="86"/>
    </row>
    <row r="204" spans="3:4" x14ac:dyDescent="0.2">
      <c r="C204" s="86"/>
      <c r="D204" s="86"/>
    </row>
    <row r="205" spans="3:4" x14ac:dyDescent="0.2">
      <c r="C205" s="86"/>
      <c r="D205" s="86"/>
    </row>
    <row r="206" spans="3:4" x14ac:dyDescent="0.2">
      <c r="C206" s="86"/>
      <c r="D206" s="86"/>
    </row>
    <row r="207" spans="3:4" x14ac:dyDescent="0.2">
      <c r="C207" s="86"/>
      <c r="D207" s="86"/>
    </row>
    <row r="208" spans="3:4" x14ac:dyDescent="0.2">
      <c r="C208" s="86"/>
      <c r="D208" s="86"/>
    </row>
    <row r="209" spans="3:4" x14ac:dyDescent="0.2">
      <c r="C209" s="86"/>
      <c r="D209" s="86"/>
    </row>
    <row r="210" spans="3:4" x14ac:dyDescent="0.2">
      <c r="C210" s="86"/>
      <c r="D210" s="86"/>
    </row>
    <row r="211" spans="3:4" x14ac:dyDescent="0.2">
      <c r="C211" s="86"/>
      <c r="D211" s="86"/>
    </row>
    <row r="212" spans="3:4" x14ac:dyDescent="0.2">
      <c r="C212" s="86"/>
      <c r="D212" s="86"/>
    </row>
    <row r="213" spans="3:4" x14ac:dyDescent="0.2">
      <c r="C213" s="86"/>
      <c r="D213" s="86"/>
    </row>
    <row r="214" spans="3:4" x14ac:dyDescent="0.2">
      <c r="C214" s="86"/>
      <c r="D214" s="86"/>
    </row>
    <row r="215" spans="3:4" x14ac:dyDescent="0.2">
      <c r="C215" s="86"/>
      <c r="D215" s="86"/>
    </row>
    <row r="216" spans="3:4" x14ac:dyDescent="0.2">
      <c r="C216" s="86"/>
      <c r="D216" s="86"/>
    </row>
    <row r="217" spans="3:4" x14ac:dyDescent="0.2">
      <c r="C217" s="86"/>
      <c r="D217" s="86"/>
    </row>
    <row r="218" spans="3:4" x14ac:dyDescent="0.2">
      <c r="C218" s="86"/>
      <c r="D218" s="86"/>
    </row>
    <row r="219" spans="3:4" x14ac:dyDescent="0.2">
      <c r="C219" s="86"/>
      <c r="D219" s="86"/>
    </row>
    <row r="220" spans="3:4" x14ac:dyDescent="0.2">
      <c r="C220" s="86"/>
      <c r="D220" s="86"/>
    </row>
    <row r="221" spans="3:4" x14ac:dyDescent="0.2">
      <c r="C221" s="86"/>
      <c r="D221" s="86"/>
    </row>
    <row r="222" spans="3:4" x14ac:dyDescent="0.2">
      <c r="C222" s="86"/>
      <c r="D222" s="86"/>
    </row>
    <row r="223" spans="3:4" x14ac:dyDescent="0.2">
      <c r="C223" s="86"/>
      <c r="D223" s="86"/>
    </row>
    <row r="224" spans="3:4" x14ac:dyDescent="0.2">
      <c r="C224" s="86"/>
      <c r="D224" s="86"/>
    </row>
    <row r="225" spans="3:4" x14ac:dyDescent="0.2">
      <c r="C225" s="86"/>
      <c r="D225" s="86"/>
    </row>
    <row r="226" spans="3:4" x14ac:dyDescent="0.2">
      <c r="C226" s="86"/>
      <c r="D226" s="86"/>
    </row>
    <row r="227" spans="3:4" x14ac:dyDescent="0.2">
      <c r="C227" s="86"/>
      <c r="D227" s="86"/>
    </row>
    <row r="228" spans="3:4" x14ac:dyDescent="0.2">
      <c r="C228" s="86"/>
      <c r="D228" s="86"/>
    </row>
    <row r="229" spans="3:4" x14ac:dyDescent="0.2">
      <c r="C229" s="86"/>
      <c r="D229" s="86"/>
    </row>
    <row r="230" spans="3:4" x14ac:dyDescent="0.2">
      <c r="C230" s="86"/>
      <c r="D230" s="86"/>
    </row>
    <row r="231" spans="3:4" x14ac:dyDescent="0.2">
      <c r="C231" s="86"/>
      <c r="D231" s="86"/>
    </row>
    <row r="232" spans="3:4" x14ac:dyDescent="0.2">
      <c r="C232" s="86"/>
      <c r="D232" s="86"/>
    </row>
    <row r="233" spans="3:4" x14ac:dyDescent="0.2">
      <c r="C233" s="86"/>
      <c r="D233" s="86"/>
    </row>
    <row r="234" spans="3:4" x14ac:dyDescent="0.2">
      <c r="C234" s="86"/>
      <c r="D234" s="86"/>
    </row>
    <row r="235" spans="3:4" x14ac:dyDescent="0.2">
      <c r="C235" s="86"/>
      <c r="D235" s="86"/>
    </row>
    <row r="236" spans="3:4" x14ac:dyDescent="0.2">
      <c r="C236" s="86"/>
      <c r="D236" s="86"/>
    </row>
    <row r="237" spans="3:4" x14ac:dyDescent="0.2">
      <c r="C237" s="86"/>
      <c r="D237" s="86"/>
    </row>
    <row r="238" spans="3:4" x14ac:dyDescent="0.2">
      <c r="C238" s="86"/>
      <c r="D238" s="86"/>
    </row>
    <row r="239" spans="3:4" x14ac:dyDescent="0.2">
      <c r="C239" s="86"/>
      <c r="D239" s="86"/>
    </row>
    <row r="240" spans="3:4" x14ac:dyDescent="0.2">
      <c r="C240" s="86"/>
      <c r="D240" s="86"/>
    </row>
    <row r="241" spans="3:4" x14ac:dyDescent="0.2">
      <c r="C241" s="86"/>
      <c r="D241" s="86"/>
    </row>
    <row r="242" spans="3:4" x14ac:dyDescent="0.2">
      <c r="C242" s="86"/>
      <c r="D242" s="86"/>
    </row>
    <row r="243" spans="3:4" x14ac:dyDescent="0.2">
      <c r="C243" s="86"/>
      <c r="D243" s="86"/>
    </row>
    <row r="244" spans="3:4" x14ac:dyDescent="0.2">
      <c r="C244" s="86"/>
      <c r="D244" s="86"/>
    </row>
    <row r="245" spans="3:4" x14ac:dyDescent="0.2">
      <c r="C245" s="86"/>
      <c r="D245" s="86"/>
    </row>
    <row r="246" spans="3:4" x14ac:dyDescent="0.2">
      <c r="C246" s="86"/>
      <c r="D246" s="86"/>
    </row>
    <row r="247" spans="3:4" x14ac:dyDescent="0.2">
      <c r="C247" s="86"/>
      <c r="D247" s="86"/>
    </row>
    <row r="248" spans="3:4" x14ac:dyDescent="0.2">
      <c r="C248" s="86"/>
      <c r="D248" s="86"/>
    </row>
    <row r="249" spans="3:4" x14ac:dyDescent="0.2">
      <c r="C249" s="86"/>
      <c r="D249" s="86"/>
    </row>
    <row r="250" spans="3:4" x14ac:dyDescent="0.2">
      <c r="C250" s="86"/>
      <c r="D250" s="86"/>
    </row>
    <row r="251" spans="3:4" x14ac:dyDescent="0.2">
      <c r="C251" s="86"/>
      <c r="D251" s="86"/>
    </row>
    <row r="252" spans="3:4" x14ac:dyDescent="0.2">
      <c r="C252" s="86"/>
      <c r="D252" s="86"/>
    </row>
    <row r="253" spans="3:4" x14ac:dyDescent="0.2">
      <c r="C253" s="86"/>
      <c r="D253" s="86"/>
    </row>
    <row r="254" spans="3:4" x14ac:dyDescent="0.2">
      <c r="C254" s="86"/>
      <c r="D254" s="86"/>
    </row>
    <row r="255" spans="3:4" x14ac:dyDescent="0.2">
      <c r="C255" s="86"/>
      <c r="D255" s="86"/>
    </row>
    <row r="256" spans="3:4" x14ac:dyDescent="0.2">
      <c r="C256" s="86"/>
      <c r="D256" s="86"/>
    </row>
    <row r="257" spans="3:4" x14ac:dyDescent="0.2">
      <c r="C257" s="86"/>
      <c r="D257" s="86"/>
    </row>
  </sheetData>
  <mergeCells count="2">
    <mergeCell ref="A1:D1"/>
    <mergeCell ref="A20:D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tabSelected="1" workbookViewId="0">
      <selection activeCell="L2" sqref="L2"/>
    </sheetView>
  </sheetViews>
  <sheetFormatPr defaultColWidth="9.140625" defaultRowHeight="12.75" x14ac:dyDescent="0.2"/>
  <cols>
    <col min="1" max="1" width="30.28515625" customWidth="1"/>
    <col min="2" max="2" width="20.28515625" customWidth="1"/>
    <col min="3" max="4" width="18.285156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8.75" thickBot="1" x14ac:dyDescent="0.3">
      <c r="A1" s="233" t="s">
        <v>150</v>
      </c>
      <c r="B1" s="234"/>
      <c r="C1" s="234"/>
      <c r="D1" s="235"/>
      <c r="E1" s="67"/>
      <c r="F1" s="68"/>
      <c r="G1" s="68"/>
      <c r="H1" s="68"/>
      <c r="I1" s="68"/>
      <c r="J1" s="68"/>
      <c r="K1" s="68"/>
      <c r="L1" s="68"/>
    </row>
    <row r="2" spans="1:12" ht="9.75" customHeight="1" thickBot="1" x14ac:dyDescent="0.25">
      <c r="A2" s="36"/>
      <c r="B2" s="37"/>
      <c r="C2" s="37"/>
      <c r="D2" s="37"/>
      <c r="E2" s="37"/>
      <c r="F2" s="34"/>
      <c r="G2" s="34"/>
      <c r="H2" s="35"/>
      <c r="I2" s="35"/>
      <c r="J2" s="35"/>
      <c r="K2" s="35"/>
      <c r="L2" s="35"/>
    </row>
    <row r="3" spans="1:12" ht="21.75" customHeight="1" thickBot="1" x14ac:dyDescent="0.25">
      <c r="A3" s="123"/>
      <c r="B3" s="124" t="s">
        <v>60</v>
      </c>
      <c r="C3" s="125" t="s">
        <v>58</v>
      </c>
      <c r="D3" s="125" t="s">
        <v>171</v>
      </c>
      <c r="E3" s="37"/>
      <c r="F3" s="34"/>
      <c r="G3" s="34"/>
      <c r="H3" s="35"/>
      <c r="I3" s="35"/>
      <c r="J3" s="35"/>
      <c r="K3" s="35"/>
      <c r="L3" s="35"/>
    </row>
    <row r="4" spans="1:12" ht="35.25" customHeight="1" x14ac:dyDescent="0.2">
      <c r="A4" s="126" t="s">
        <v>151</v>
      </c>
      <c r="B4" s="127">
        <v>12000</v>
      </c>
      <c r="C4" s="128">
        <f>199.65+650+2000+400+4500+400</f>
        <v>8149.65</v>
      </c>
      <c r="D4" s="128">
        <f>B4-C4</f>
        <v>3850.3500000000004</v>
      </c>
      <c r="E4" s="37"/>
      <c r="F4" s="34"/>
      <c r="G4" s="34"/>
      <c r="H4" s="35"/>
      <c r="I4" s="35"/>
      <c r="J4" s="35"/>
      <c r="K4" s="35"/>
      <c r="L4" s="35"/>
    </row>
    <row r="5" spans="1:12" ht="21.75" customHeight="1" x14ac:dyDescent="0.2">
      <c r="A5" s="141" t="s">
        <v>152</v>
      </c>
      <c r="B5" s="107">
        <v>2000</v>
      </c>
      <c r="C5" s="140">
        <v>116.62</v>
      </c>
      <c r="D5" s="140">
        <f>B5-C5</f>
        <v>1883.38</v>
      </c>
      <c r="E5" s="37"/>
      <c r="F5" s="34"/>
      <c r="G5" s="34"/>
      <c r="H5" s="35"/>
      <c r="I5" s="35"/>
      <c r="J5" s="35"/>
      <c r="K5" s="35"/>
      <c r="L5" s="35"/>
    </row>
    <row r="6" spans="1:12" ht="21.75" customHeight="1" x14ac:dyDescent="0.2">
      <c r="A6" s="141" t="s">
        <v>20</v>
      </c>
      <c r="B6" s="107">
        <v>1000</v>
      </c>
      <c r="C6" s="140">
        <v>0</v>
      </c>
      <c r="D6" s="140">
        <f>B6-C6</f>
        <v>1000</v>
      </c>
      <c r="E6" s="37"/>
      <c r="F6" s="34"/>
      <c r="G6" s="34"/>
      <c r="H6" s="35"/>
      <c r="I6" s="35"/>
      <c r="J6" s="35"/>
      <c r="K6" s="35"/>
      <c r="L6" s="35"/>
    </row>
    <row r="7" spans="1:12" ht="21.75" customHeight="1" x14ac:dyDescent="0.2">
      <c r="A7" s="141" t="s">
        <v>153</v>
      </c>
      <c r="B7" s="107">
        <v>4000</v>
      </c>
      <c r="C7" s="140">
        <v>3506.3</v>
      </c>
      <c r="D7" s="140">
        <f>B7-C7</f>
        <v>493.69999999999982</v>
      </c>
      <c r="E7" s="37"/>
      <c r="F7" s="34"/>
      <c r="G7" s="34"/>
      <c r="H7" s="35"/>
      <c r="I7" s="35"/>
      <c r="J7" s="35"/>
      <c r="K7" s="35"/>
      <c r="L7" s="35"/>
    </row>
    <row r="8" spans="1:12" ht="48.75" customHeight="1" thickBot="1" x14ac:dyDescent="0.25">
      <c r="A8" s="141" t="s">
        <v>93</v>
      </c>
      <c r="B8" s="107">
        <v>5000</v>
      </c>
      <c r="C8" s="140">
        <v>420.82</v>
      </c>
      <c r="D8" s="140">
        <f>B8-C8</f>
        <v>4579.18</v>
      </c>
      <c r="E8" s="37"/>
      <c r="F8" s="34"/>
      <c r="G8" s="34"/>
      <c r="H8" s="35"/>
      <c r="I8" s="35"/>
      <c r="J8" s="35"/>
      <c r="K8" s="35"/>
      <c r="L8" s="35"/>
    </row>
    <row r="9" spans="1:12" ht="21.75" customHeight="1" thickBot="1" x14ac:dyDescent="0.25">
      <c r="A9" s="123" t="s">
        <v>109</v>
      </c>
      <c r="B9" s="131">
        <f>SUM(B4:B8)</f>
        <v>24000</v>
      </c>
      <c r="C9" s="132">
        <f>SUM(C4:C8)</f>
        <v>12193.39</v>
      </c>
      <c r="D9" s="132">
        <f>SUM(D4:D8)</f>
        <v>11806.61</v>
      </c>
      <c r="E9" s="37"/>
      <c r="F9" s="34"/>
      <c r="G9" s="34"/>
      <c r="H9" s="35"/>
      <c r="I9" s="35"/>
      <c r="J9" s="35"/>
      <c r="K9" s="35"/>
      <c r="L9" s="35"/>
    </row>
    <row r="10" spans="1:12" ht="10.5" customHeight="1" thickBot="1" x14ac:dyDescent="0.25">
      <c r="A10" s="36"/>
      <c r="B10" s="74"/>
      <c r="C10" s="74"/>
      <c r="D10" s="74"/>
      <c r="E10" s="37"/>
      <c r="F10" s="34"/>
      <c r="G10" s="34"/>
      <c r="H10" s="35"/>
      <c r="I10" s="35"/>
      <c r="J10" s="35"/>
      <c r="K10" s="35"/>
      <c r="L10" s="35"/>
    </row>
    <row r="11" spans="1:12" ht="20.25" customHeight="1" thickBot="1" x14ac:dyDescent="0.3">
      <c r="A11" s="121" t="s">
        <v>149</v>
      </c>
      <c r="B11" s="122">
        <f>B9</f>
        <v>24000</v>
      </c>
      <c r="C11" s="122">
        <f>C9</f>
        <v>12193.39</v>
      </c>
      <c r="D11" s="122">
        <f>D9</f>
        <v>11806.61</v>
      </c>
    </row>
    <row r="12" spans="1:12" ht="15" customHeight="1" thickBot="1" x14ac:dyDescent="0.25">
      <c r="C12" s="86"/>
      <c r="D12" s="86"/>
    </row>
    <row r="13" spans="1:12" ht="15.75" thickBot="1" x14ac:dyDescent="0.3">
      <c r="A13" s="94" t="s">
        <v>173</v>
      </c>
      <c r="B13" s="92"/>
      <c r="C13" s="92"/>
      <c r="D13" s="93"/>
    </row>
    <row r="14" spans="1:12" x14ac:dyDescent="0.2">
      <c r="C14" s="86"/>
      <c r="D14" s="86"/>
    </row>
    <row r="15" spans="1:12" x14ac:dyDescent="0.2">
      <c r="C15" s="86"/>
      <c r="D15" s="86"/>
    </row>
    <row r="16" spans="1:12" x14ac:dyDescent="0.2">
      <c r="C16" s="86"/>
      <c r="D16" s="86"/>
    </row>
    <row r="17" spans="3:4" x14ac:dyDescent="0.2">
      <c r="C17" s="86"/>
      <c r="D17" s="86"/>
    </row>
    <row r="18" spans="3:4" x14ac:dyDescent="0.2">
      <c r="C18" s="86"/>
      <c r="D18" s="86"/>
    </row>
    <row r="19" spans="3:4" x14ac:dyDescent="0.2">
      <c r="C19" s="86"/>
      <c r="D19" s="86"/>
    </row>
    <row r="20" spans="3:4" x14ac:dyDescent="0.2">
      <c r="C20" s="86"/>
      <c r="D20" s="86"/>
    </row>
    <row r="21" spans="3:4" x14ac:dyDescent="0.2">
      <c r="C21" s="86"/>
      <c r="D21" s="86"/>
    </row>
    <row r="22" spans="3:4" x14ac:dyDescent="0.2">
      <c r="C22" s="86"/>
      <c r="D22" s="86"/>
    </row>
    <row r="23" spans="3:4" x14ac:dyDescent="0.2">
      <c r="C23" s="86"/>
      <c r="D23" s="86"/>
    </row>
    <row r="24" spans="3:4" x14ac:dyDescent="0.2">
      <c r="C24" s="86"/>
      <c r="D24" s="86"/>
    </row>
    <row r="25" spans="3:4" x14ac:dyDescent="0.2">
      <c r="C25" s="86"/>
      <c r="D25" s="86"/>
    </row>
    <row r="26" spans="3:4" x14ac:dyDescent="0.2">
      <c r="C26" s="86"/>
      <c r="D26" s="86"/>
    </row>
    <row r="27" spans="3:4" x14ac:dyDescent="0.2">
      <c r="C27" s="86"/>
      <c r="D27" s="86"/>
    </row>
    <row r="28" spans="3:4" ht="15.75" customHeight="1" x14ac:dyDescent="0.2">
      <c r="C28" s="86"/>
      <c r="D28" s="86"/>
    </row>
    <row r="29" spans="3:4" ht="15" customHeight="1" x14ac:dyDescent="0.2">
      <c r="C29" s="86"/>
      <c r="D29" s="86"/>
    </row>
    <row r="30" spans="3:4" x14ac:dyDescent="0.2">
      <c r="C30" s="86"/>
      <c r="D30" s="86"/>
    </row>
    <row r="31" spans="3:4" ht="15" customHeight="1" x14ac:dyDescent="0.2">
      <c r="C31" s="86"/>
      <c r="D31" s="86"/>
    </row>
    <row r="32" spans="3:4" x14ac:dyDescent="0.2">
      <c r="C32" s="86"/>
      <c r="D32" s="86"/>
    </row>
    <row r="33" spans="3:4" x14ac:dyDescent="0.2">
      <c r="C33" s="86"/>
      <c r="D33" s="86"/>
    </row>
    <row r="34" spans="3:4" x14ac:dyDescent="0.2">
      <c r="C34" s="86"/>
      <c r="D34" s="86"/>
    </row>
    <row r="35" spans="3:4" x14ac:dyDescent="0.2">
      <c r="C35" s="86"/>
      <c r="D35" s="86"/>
    </row>
    <row r="36" spans="3:4" x14ac:dyDescent="0.2">
      <c r="C36" s="86"/>
      <c r="D36" s="86"/>
    </row>
    <row r="37" spans="3:4" x14ac:dyDescent="0.2">
      <c r="C37" s="86"/>
      <c r="D37" s="86"/>
    </row>
    <row r="38" spans="3:4" x14ac:dyDescent="0.2">
      <c r="C38" s="86"/>
      <c r="D38" s="86"/>
    </row>
    <row r="39" spans="3:4" x14ac:dyDescent="0.2">
      <c r="C39" s="86"/>
      <c r="D39" s="86"/>
    </row>
    <row r="40" spans="3:4" x14ac:dyDescent="0.2">
      <c r="C40" s="86"/>
      <c r="D40" s="86"/>
    </row>
    <row r="41" spans="3:4" x14ac:dyDescent="0.2">
      <c r="C41" s="86"/>
      <c r="D41" s="86"/>
    </row>
    <row r="42" spans="3:4" x14ac:dyDescent="0.2">
      <c r="C42" s="86"/>
      <c r="D42" s="86"/>
    </row>
    <row r="43" spans="3:4" x14ac:dyDescent="0.2">
      <c r="C43" s="86"/>
      <c r="D43" s="86"/>
    </row>
    <row r="44" spans="3:4" x14ac:dyDescent="0.2">
      <c r="C44" s="86"/>
      <c r="D44" s="86"/>
    </row>
    <row r="45" spans="3:4" ht="13.5" customHeight="1" x14ac:dyDescent="0.2">
      <c r="C45" s="86"/>
      <c r="D45" s="86"/>
    </row>
    <row r="46" spans="3:4" ht="15" customHeight="1" x14ac:dyDescent="0.2">
      <c r="C46" s="86"/>
      <c r="D46" s="86"/>
    </row>
    <row r="47" spans="3:4" x14ac:dyDescent="0.2">
      <c r="C47" s="86"/>
      <c r="D47" s="86"/>
    </row>
    <row r="48" spans="3:4" ht="15" customHeight="1" x14ac:dyDescent="0.2">
      <c r="C48" s="86"/>
      <c r="D48" s="86"/>
    </row>
    <row r="49" spans="3:4" x14ac:dyDescent="0.2">
      <c r="C49" s="86"/>
      <c r="D49" s="86"/>
    </row>
    <row r="50" spans="3:4" ht="15.75" customHeight="1" x14ac:dyDescent="0.2">
      <c r="C50" s="86"/>
      <c r="D50" s="86"/>
    </row>
    <row r="51" spans="3:4" ht="20.25" customHeight="1" x14ac:dyDescent="0.2">
      <c r="C51" s="86"/>
      <c r="D51" s="86"/>
    </row>
    <row r="52" spans="3:4" ht="20.25" customHeight="1" x14ac:dyDescent="0.2">
      <c r="C52" s="86"/>
      <c r="D52" s="86"/>
    </row>
    <row r="53" spans="3:4" ht="20.25" customHeight="1" x14ac:dyDescent="0.2">
      <c r="C53" s="86"/>
      <c r="D53" s="86"/>
    </row>
    <row r="54" spans="3:4" ht="20.25" customHeight="1" x14ac:dyDescent="0.2">
      <c r="C54" s="86"/>
      <c r="D54" s="86"/>
    </row>
    <row r="55" spans="3:4" ht="20.25" customHeight="1" x14ac:dyDescent="0.2">
      <c r="C55" s="86"/>
      <c r="D55" s="86"/>
    </row>
    <row r="56" spans="3:4" ht="20.25" customHeight="1" x14ac:dyDescent="0.2">
      <c r="C56" s="86"/>
      <c r="D56" s="86"/>
    </row>
    <row r="57" spans="3:4" ht="20.25" customHeight="1" x14ac:dyDescent="0.2">
      <c r="C57" s="86"/>
      <c r="D57" s="86"/>
    </row>
    <row r="58" spans="3:4" ht="20.25" customHeight="1" x14ac:dyDescent="0.2">
      <c r="C58" s="86"/>
      <c r="D58" s="86"/>
    </row>
    <row r="59" spans="3:4" ht="20.25" customHeight="1" x14ac:dyDescent="0.2">
      <c r="C59" s="86"/>
      <c r="D59" s="86"/>
    </row>
    <row r="60" spans="3:4" ht="20.25" customHeight="1" x14ac:dyDescent="0.2">
      <c r="C60" s="86"/>
      <c r="D60" s="86"/>
    </row>
    <row r="61" spans="3:4" ht="20.25" customHeight="1" x14ac:dyDescent="0.2">
      <c r="C61" s="86"/>
      <c r="D61" s="86"/>
    </row>
    <row r="62" spans="3:4" ht="20.25" customHeight="1" x14ac:dyDescent="0.2">
      <c r="C62" s="86"/>
      <c r="D62" s="86"/>
    </row>
    <row r="63" spans="3:4" ht="20.25" customHeight="1" x14ac:dyDescent="0.2">
      <c r="C63" s="86"/>
      <c r="D63" s="86"/>
    </row>
    <row r="64" spans="3:4" ht="20.25" customHeight="1" x14ac:dyDescent="0.2">
      <c r="C64" s="86"/>
      <c r="D64" s="86"/>
    </row>
    <row r="65" spans="3:4" ht="20.25" customHeight="1" x14ac:dyDescent="0.2">
      <c r="C65" s="86"/>
      <c r="D65" s="86"/>
    </row>
    <row r="66" spans="3:4" ht="20.25" customHeight="1" x14ac:dyDescent="0.2">
      <c r="C66" s="86"/>
      <c r="D66" s="86"/>
    </row>
    <row r="67" spans="3:4" ht="20.25" customHeight="1" x14ac:dyDescent="0.2">
      <c r="C67" s="86"/>
      <c r="D67" s="86"/>
    </row>
    <row r="68" spans="3:4" ht="20.25" customHeight="1" x14ac:dyDescent="0.2">
      <c r="C68" s="86"/>
      <c r="D68" s="86"/>
    </row>
    <row r="69" spans="3:4" ht="20.25" customHeight="1" x14ac:dyDescent="0.2">
      <c r="C69" s="86"/>
      <c r="D69" s="86"/>
    </row>
    <row r="70" spans="3:4" ht="20.25" customHeight="1" x14ac:dyDescent="0.2">
      <c r="C70" s="86"/>
      <c r="D70" s="86"/>
    </row>
    <row r="71" spans="3:4" ht="20.25" customHeight="1" x14ac:dyDescent="0.2">
      <c r="C71" s="86"/>
      <c r="D71" s="86"/>
    </row>
    <row r="72" spans="3:4" ht="20.25" customHeight="1" x14ac:dyDescent="0.2">
      <c r="C72" s="86"/>
      <c r="D72" s="86"/>
    </row>
    <row r="73" spans="3:4" ht="20.25" customHeight="1" x14ac:dyDescent="0.2">
      <c r="C73" s="86"/>
      <c r="D73" s="86"/>
    </row>
    <row r="74" spans="3:4" ht="20.25" customHeight="1" x14ac:dyDescent="0.2">
      <c r="C74" s="86"/>
      <c r="D74" s="86"/>
    </row>
    <row r="75" spans="3:4" ht="20.25" customHeight="1" x14ac:dyDescent="0.2">
      <c r="C75" s="86"/>
      <c r="D75" s="86"/>
    </row>
    <row r="76" spans="3:4" ht="20.25" customHeight="1" x14ac:dyDescent="0.2">
      <c r="C76" s="86"/>
      <c r="D76" s="86"/>
    </row>
    <row r="77" spans="3:4" ht="20.25" customHeight="1" x14ac:dyDescent="0.2">
      <c r="C77" s="86"/>
      <c r="D77" s="86"/>
    </row>
    <row r="78" spans="3:4" ht="20.25" customHeight="1" x14ac:dyDescent="0.2">
      <c r="C78" s="86"/>
      <c r="D78" s="86"/>
    </row>
    <row r="79" spans="3:4" ht="20.25" customHeight="1" x14ac:dyDescent="0.2">
      <c r="C79" s="86"/>
      <c r="D79" s="86"/>
    </row>
    <row r="80" spans="3:4" ht="20.25" customHeight="1" x14ac:dyDescent="0.2">
      <c r="C80" s="86"/>
      <c r="D80" s="86"/>
    </row>
    <row r="81" spans="3:4" ht="20.25" customHeight="1" x14ac:dyDescent="0.2">
      <c r="C81" s="86"/>
      <c r="D81" s="86"/>
    </row>
    <row r="82" spans="3:4" ht="20.25" customHeight="1" x14ac:dyDescent="0.2">
      <c r="C82" s="86"/>
      <c r="D82" s="86"/>
    </row>
    <row r="83" spans="3:4" ht="20.25" customHeight="1" x14ac:dyDescent="0.2">
      <c r="C83" s="86"/>
      <c r="D83" s="86"/>
    </row>
    <row r="84" spans="3:4" ht="20.25" customHeight="1" x14ac:dyDescent="0.2">
      <c r="C84" s="86"/>
      <c r="D84" s="86"/>
    </row>
    <row r="85" spans="3:4" ht="20.25" customHeight="1" x14ac:dyDescent="0.2">
      <c r="C85" s="86"/>
      <c r="D85" s="86"/>
    </row>
    <row r="86" spans="3:4" ht="20.25" customHeight="1" x14ac:dyDescent="0.2">
      <c r="C86" s="86"/>
      <c r="D86" s="86"/>
    </row>
    <row r="87" spans="3:4" ht="20.25" customHeight="1" x14ac:dyDescent="0.2">
      <c r="C87" s="86"/>
      <c r="D87" s="86"/>
    </row>
    <row r="88" spans="3:4" ht="20.25" customHeight="1" x14ac:dyDescent="0.2">
      <c r="C88" s="86"/>
      <c r="D88" s="86"/>
    </row>
    <row r="89" spans="3:4" ht="20.25" customHeight="1" x14ac:dyDescent="0.2">
      <c r="C89" s="86"/>
      <c r="D89" s="86"/>
    </row>
    <row r="90" spans="3:4" ht="20.25" customHeight="1" x14ac:dyDescent="0.2">
      <c r="C90" s="86"/>
      <c r="D90" s="86"/>
    </row>
    <row r="91" spans="3:4" ht="20.25" customHeight="1" x14ac:dyDescent="0.2">
      <c r="C91" s="86"/>
      <c r="D91" s="86"/>
    </row>
    <row r="92" spans="3:4" ht="20.25" customHeight="1" x14ac:dyDescent="0.2">
      <c r="C92" s="86"/>
      <c r="D92" s="86"/>
    </row>
    <row r="93" spans="3:4" ht="18.75" customHeight="1" x14ac:dyDescent="0.2">
      <c r="C93" s="86"/>
      <c r="D93" s="86"/>
    </row>
    <row r="94" spans="3:4" ht="18.75" customHeight="1" x14ac:dyDescent="0.2">
      <c r="C94" s="86"/>
      <c r="D94" s="86"/>
    </row>
    <row r="95" spans="3:4" ht="20.25" customHeight="1" x14ac:dyDescent="0.2">
      <c r="C95" s="86"/>
      <c r="D95" s="86"/>
    </row>
    <row r="96" spans="3:4" ht="20.25" customHeight="1" x14ac:dyDescent="0.2">
      <c r="C96" s="86"/>
      <c r="D96" s="86"/>
    </row>
    <row r="97" spans="3:4" x14ac:dyDescent="0.2">
      <c r="C97" s="86"/>
      <c r="D97" s="86"/>
    </row>
    <row r="98" spans="3:4" x14ac:dyDescent="0.2">
      <c r="C98" s="86"/>
      <c r="D98" s="86"/>
    </row>
    <row r="99" spans="3:4" x14ac:dyDescent="0.2">
      <c r="C99" s="86"/>
      <c r="D99" s="86"/>
    </row>
    <row r="100" spans="3:4" x14ac:dyDescent="0.2">
      <c r="C100" s="86"/>
      <c r="D100" s="86"/>
    </row>
    <row r="101" spans="3:4" x14ac:dyDescent="0.2">
      <c r="C101" s="86"/>
      <c r="D101" s="86"/>
    </row>
    <row r="102" spans="3:4" ht="12.75" customHeight="1" x14ac:dyDescent="0.2">
      <c r="C102" s="86"/>
      <c r="D102" s="86"/>
    </row>
    <row r="103" spans="3:4" x14ac:dyDescent="0.2">
      <c r="C103" s="86"/>
      <c r="D103" s="86"/>
    </row>
    <row r="104" spans="3:4" x14ac:dyDescent="0.2">
      <c r="C104" s="86"/>
      <c r="D104" s="86"/>
    </row>
    <row r="105" spans="3:4" x14ac:dyDescent="0.2">
      <c r="C105" s="86"/>
      <c r="D105" s="86"/>
    </row>
    <row r="106" spans="3:4" x14ac:dyDescent="0.2">
      <c r="C106" s="86"/>
      <c r="D106" s="86"/>
    </row>
    <row r="107" spans="3:4" x14ac:dyDescent="0.2">
      <c r="C107" s="86"/>
      <c r="D107" s="86"/>
    </row>
    <row r="108" spans="3:4" x14ac:dyDescent="0.2">
      <c r="C108" s="86"/>
      <c r="D108" s="86"/>
    </row>
    <row r="109" spans="3:4" x14ac:dyDescent="0.2">
      <c r="C109" s="86"/>
      <c r="D109" s="86"/>
    </row>
    <row r="110" spans="3:4" x14ac:dyDescent="0.2">
      <c r="C110" s="86"/>
      <c r="D110" s="86"/>
    </row>
    <row r="111" spans="3:4" ht="15" customHeight="1" x14ac:dyDescent="0.2">
      <c r="C111" s="86"/>
      <c r="D111" s="86"/>
    </row>
    <row r="112" spans="3:4" ht="15" customHeight="1" x14ac:dyDescent="0.2">
      <c r="C112" s="86"/>
      <c r="D112" s="86"/>
    </row>
    <row r="113" spans="3:4" x14ac:dyDescent="0.2">
      <c r="C113" s="86"/>
      <c r="D113" s="86"/>
    </row>
    <row r="114" spans="3:4" x14ac:dyDescent="0.2">
      <c r="C114" s="86"/>
      <c r="D114" s="86"/>
    </row>
    <row r="115" spans="3:4" x14ac:dyDescent="0.2">
      <c r="C115" s="86"/>
      <c r="D115" s="86"/>
    </row>
    <row r="116" spans="3:4" x14ac:dyDescent="0.2">
      <c r="C116" s="86"/>
      <c r="D116" s="86"/>
    </row>
    <row r="117" spans="3:4" x14ac:dyDescent="0.2">
      <c r="C117" s="86"/>
      <c r="D117" s="86"/>
    </row>
    <row r="118" spans="3:4" ht="15" customHeight="1" x14ac:dyDescent="0.2">
      <c r="C118" s="86"/>
      <c r="D118" s="86"/>
    </row>
    <row r="119" spans="3:4" x14ac:dyDescent="0.2">
      <c r="C119" s="86"/>
      <c r="D119" s="86"/>
    </row>
    <row r="120" spans="3:4" x14ac:dyDescent="0.2">
      <c r="C120" s="86"/>
      <c r="D120" s="86"/>
    </row>
    <row r="121" spans="3:4" x14ac:dyDescent="0.2">
      <c r="C121" s="86"/>
      <c r="D121" s="86"/>
    </row>
    <row r="122" spans="3:4" x14ac:dyDescent="0.2">
      <c r="C122" s="86"/>
      <c r="D122" s="86"/>
    </row>
    <row r="123" spans="3:4" x14ac:dyDescent="0.2">
      <c r="C123" s="86"/>
      <c r="D123" s="86"/>
    </row>
    <row r="124" spans="3:4" x14ac:dyDescent="0.2">
      <c r="C124" s="86"/>
      <c r="D124" s="86"/>
    </row>
    <row r="125" spans="3:4" ht="12.75" customHeight="1" x14ac:dyDescent="0.2">
      <c r="C125" s="86"/>
      <c r="D125" s="86"/>
    </row>
    <row r="126" spans="3:4" ht="12.75" customHeight="1" x14ac:dyDescent="0.2">
      <c r="C126" s="86"/>
      <c r="D126" s="86"/>
    </row>
    <row r="127" spans="3:4" x14ac:dyDescent="0.2">
      <c r="C127" s="86"/>
      <c r="D127" s="86"/>
    </row>
    <row r="128" spans="3:4" x14ac:dyDescent="0.2">
      <c r="C128" s="86"/>
      <c r="D128" s="86"/>
    </row>
    <row r="129" spans="3:4" x14ac:dyDescent="0.2">
      <c r="C129" s="86"/>
      <c r="D129" s="86"/>
    </row>
    <row r="130" spans="3:4" x14ac:dyDescent="0.2">
      <c r="C130" s="86"/>
      <c r="D130" s="86"/>
    </row>
    <row r="131" spans="3:4" x14ac:dyDescent="0.2">
      <c r="C131" s="86"/>
      <c r="D131" s="86"/>
    </row>
    <row r="132" spans="3:4" x14ac:dyDescent="0.2">
      <c r="C132" s="86"/>
      <c r="D132" s="86"/>
    </row>
    <row r="133" spans="3:4" x14ac:dyDescent="0.2">
      <c r="C133" s="86"/>
      <c r="D133" s="86"/>
    </row>
    <row r="134" spans="3:4" x14ac:dyDescent="0.2">
      <c r="C134" s="86"/>
      <c r="D134" s="86"/>
    </row>
    <row r="135" spans="3:4" x14ac:dyDescent="0.2">
      <c r="C135" s="86"/>
      <c r="D135" s="86"/>
    </row>
    <row r="136" spans="3:4" ht="15.75" customHeight="1" x14ac:dyDescent="0.2">
      <c r="C136" s="86"/>
      <c r="D136" s="86"/>
    </row>
    <row r="137" spans="3:4" ht="15" customHeight="1" x14ac:dyDescent="0.2">
      <c r="C137" s="86"/>
      <c r="D137" s="86"/>
    </row>
    <row r="138" spans="3:4" ht="15" customHeight="1" x14ac:dyDescent="0.2">
      <c r="C138" s="86"/>
      <c r="D138" s="86"/>
    </row>
    <row r="139" spans="3:4" ht="15" customHeight="1" x14ac:dyDescent="0.2">
      <c r="C139" s="86"/>
      <c r="D139" s="86"/>
    </row>
    <row r="140" spans="3:4" ht="15" customHeight="1" x14ac:dyDescent="0.2">
      <c r="C140" s="86"/>
      <c r="D140" s="86"/>
    </row>
    <row r="141" spans="3:4" ht="15" customHeight="1" x14ac:dyDescent="0.2">
      <c r="C141" s="86"/>
      <c r="D141" s="86"/>
    </row>
    <row r="142" spans="3:4" ht="15" customHeight="1" x14ac:dyDescent="0.2">
      <c r="C142" s="86"/>
      <c r="D142" s="86"/>
    </row>
    <row r="143" spans="3:4" ht="15" customHeight="1" x14ac:dyDescent="0.2">
      <c r="C143" s="86"/>
      <c r="D143" s="86"/>
    </row>
    <row r="144" spans="3:4" ht="15" customHeight="1" x14ac:dyDescent="0.2">
      <c r="C144" s="86"/>
      <c r="D144" s="86"/>
    </row>
    <row r="145" spans="3:4" x14ac:dyDescent="0.2">
      <c r="C145" s="86"/>
      <c r="D145" s="86"/>
    </row>
    <row r="146" spans="3:4" x14ac:dyDescent="0.2">
      <c r="C146" s="86"/>
      <c r="D146" s="86"/>
    </row>
    <row r="147" spans="3:4" x14ac:dyDescent="0.2">
      <c r="C147" s="86"/>
      <c r="D147" s="86"/>
    </row>
    <row r="148" spans="3:4" x14ac:dyDescent="0.2">
      <c r="C148" s="86"/>
      <c r="D148" s="86"/>
    </row>
    <row r="149" spans="3:4" ht="17.25" customHeight="1" x14ac:dyDescent="0.2">
      <c r="C149" s="86"/>
      <c r="D149" s="86"/>
    </row>
    <row r="150" spans="3:4" ht="15" customHeight="1" x14ac:dyDescent="0.2">
      <c r="C150" s="86"/>
      <c r="D150" s="86"/>
    </row>
    <row r="151" spans="3:4" x14ac:dyDescent="0.2">
      <c r="C151" s="86"/>
      <c r="D151" s="86"/>
    </row>
    <row r="152" spans="3:4" x14ac:dyDescent="0.2">
      <c r="C152" s="86"/>
      <c r="D152" s="86"/>
    </row>
    <row r="153" spans="3:4" ht="15" customHeight="1" x14ac:dyDescent="0.2">
      <c r="C153" s="86"/>
      <c r="D153" s="86"/>
    </row>
    <row r="154" spans="3:4" x14ac:dyDescent="0.2">
      <c r="C154" s="86"/>
      <c r="D154" s="86"/>
    </row>
    <row r="155" spans="3:4" x14ac:dyDescent="0.2">
      <c r="C155" s="86"/>
      <c r="D155" s="86"/>
    </row>
    <row r="156" spans="3:4" ht="16.5" customHeight="1" x14ac:dyDescent="0.2">
      <c r="C156" s="86"/>
      <c r="D156" s="86"/>
    </row>
    <row r="157" spans="3:4" x14ac:dyDescent="0.2">
      <c r="C157" s="86"/>
      <c r="D157" s="86"/>
    </row>
    <row r="158" spans="3:4" x14ac:dyDescent="0.2">
      <c r="C158" s="86"/>
      <c r="D158" s="86"/>
    </row>
    <row r="159" spans="3:4" x14ac:dyDescent="0.2">
      <c r="C159" s="86"/>
      <c r="D159" s="86"/>
    </row>
    <row r="160" spans="3:4" x14ac:dyDescent="0.2">
      <c r="C160" s="86"/>
      <c r="D160" s="86"/>
    </row>
    <row r="161" spans="3:4" x14ac:dyDescent="0.2">
      <c r="C161" s="86"/>
      <c r="D161" s="86"/>
    </row>
    <row r="162" spans="3:4" x14ac:dyDescent="0.2">
      <c r="C162" s="86"/>
      <c r="D162" s="86"/>
    </row>
    <row r="163" spans="3:4" x14ac:dyDescent="0.2">
      <c r="C163" s="86"/>
      <c r="D163" s="86"/>
    </row>
    <row r="164" spans="3:4" x14ac:dyDescent="0.2">
      <c r="C164" s="86"/>
      <c r="D164" s="86"/>
    </row>
    <row r="165" spans="3:4" x14ac:dyDescent="0.2">
      <c r="C165" s="86"/>
      <c r="D165" s="86"/>
    </row>
    <row r="166" spans="3:4" x14ac:dyDescent="0.2">
      <c r="C166" s="86"/>
      <c r="D166" s="86"/>
    </row>
    <row r="167" spans="3:4" x14ac:dyDescent="0.2">
      <c r="C167" s="86"/>
      <c r="D167" s="86"/>
    </row>
    <row r="168" spans="3:4" x14ac:dyDescent="0.2">
      <c r="C168" s="86"/>
      <c r="D168" s="86"/>
    </row>
    <row r="169" spans="3:4" x14ac:dyDescent="0.2">
      <c r="C169" s="86"/>
      <c r="D169" s="86"/>
    </row>
    <row r="170" spans="3:4" x14ac:dyDescent="0.2">
      <c r="C170" s="86"/>
      <c r="D170" s="86"/>
    </row>
    <row r="171" spans="3:4" x14ac:dyDescent="0.2">
      <c r="C171" s="86"/>
      <c r="D171" s="86"/>
    </row>
    <row r="172" spans="3:4" x14ac:dyDescent="0.2">
      <c r="C172" s="86"/>
      <c r="D172" s="86"/>
    </row>
    <row r="173" spans="3:4" x14ac:dyDescent="0.2">
      <c r="C173" s="86"/>
      <c r="D173" s="86"/>
    </row>
    <row r="174" spans="3:4" x14ac:dyDescent="0.2">
      <c r="C174" s="86"/>
      <c r="D174" s="86"/>
    </row>
    <row r="175" spans="3:4" x14ac:dyDescent="0.2">
      <c r="C175" s="86"/>
      <c r="D175" s="86"/>
    </row>
    <row r="176" spans="3:4" x14ac:dyDescent="0.2">
      <c r="C176" s="86"/>
      <c r="D176" s="86"/>
    </row>
    <row r="177" spans="3:4" x14ac:dyDescent="0.2">
      <c r="C177" s="86"/>
      <c r="D177" s="86"/>
    </row>
    <row r="178" spans="3:4" x14ac:dyDescent="0.2">
      <c r="C178" s="86"/>
      <c r="D178" s="86"/>
    </row>
    <row r="179" spans="3:4" x14ac:dyDescent="0.2">
      <c r="C179" s="86"/>
      <c r="D179" s="86"/>
    </row>
    <row r="180" spans="3:4" x14ac:dyDescent="0.2">
      <c r="C180" s="86"/>
      <c r="D180" s="86"/>
    </row>
    <row r="181" spans="3:4" x14ac:dyDescent="0.2">
      <c r="C181" s="86"/>
      <c r="D181" s="86"/>
    </row>
    <row r="182" spans="3:4" x14ac:dyDescent="0.2">
      <c r="C182" s="86"/>
      <c r="D182" s="86"/>
    </row>
    <row r="183" spans="3:4" x14ac:dyDescent="0.2">
      <c r="C183" s="86"/>
      <c r="D183" s="86"/>
    </row>
    <row r="184" spans="3:4" x14ac:dyDescent="0.2">
      <c r="C184" s="86"/>
      <c r="D184" s="86"/>
    </row>
    <row r="185" spans="3:4" x14ac:dyDescent="0.2">
      <c r="C185" s="86"/>
      <c r="D185" s="86"/>
    </row>
    <row r="186" spans="3:4" x14ac:dyDescent="0.2">
      <c r="C186" s="86"/>
      <c r="D186" s="86"/>
    </row>
    <row r="187" spans="3:4" x14ac:dyDescent="0.2">
      <c r="C187" s="86"/>
      <c r="D187" s="86"/>
    </row>
    <row r="188" spans="3:4" x14ac:dyDescent="0.2">
      <c r="C188" s="86"/>
      <c r="D188" s="86"/>
    </row>
    <row r="189" spans="3:4" x14ac:dyDescent="0.2">
      <c r="C189" s="86"/>
      <c r="D189" s="86"/>
    </row>
    <row r="190" spans="3:4" x14ac:dyDescent="0.2">
      <c r="C190" s="86"/>
      <c r="D190" s="86"/>
    </row>
    <row r="191" spans="3:4" x14ac:dyDescent="0.2">
      <c r="C191" s="86"/>
      <c r="D191" s="86"/>
    </row>
    <row r="192" spans="3:4" x14ac:dyDescent="0.2">
      <c r="C192" s="86"/>
      <c r="D192" s="86"/>
    </row>
    <row r="193" spans="3:4" x14ac:dyDescent="0.2">
      <c r="C193" s="86"/>
      <c r="D193" s="86"/>
    </row>
    <row r="194" spans="3:4" x14ac:dyDescent="0.2">
      <c r="C194" s="86"/>
      <c r="D194" s="86"/>
    </row>
    <row r="195" spans="3:4" x14ac:dyDescent="0.2">
      <c r="C195" s="86"/>
      <c r="D195" s="86"/>
    </row>
    <row r="196" spans="3:4" x14ac:dyDescent="0.2">
      <c r="C196" s="86"/>
      <c r="D196" s="86"/>
    </row>
    <row r="197" spans="3:4" ht="14.25" customHeight="1" x14ac:dyDescent="0.2">
      <c r="C197" s="86"/>
      <c r="D197" s="86"/>
    </row>
    <row r="198" spans="3:4" ht="15" customHeight="1" x14ac:dyDescent="0.2">
      <c r="C198" s="86"/>
      <c r="D198" s="86"/>
    </row>
    <row r="199" spans="3:4" x14ac:dyDescent="0.2">
      <c r="C199" s="86"/>
      <c r="D199" s="86"/>
    </row>
    <row r="200" spans="3:4" x14ac:dyDescent="0.2">
      <c r="C200" s="86"/>
      <c r="D200" s="86"/>
    </row>
    <row r="201" spans="3:4" x14ac:dyDescent="0.2">
      <c r="C201" s="86"/>
      <c r="D201" s="86"/>
    </row>
    <row r="202" spans="3:4" x14ac:dyDescent="0.2">
      <c r="C202" s="86"/>
      <c r="D202" s="86"/>
    </row>
    <row r="203" spans="3:4" x14ac:dyDescent="0.2">
      <c r="C203" s="86"/>
      <c r="D203" s="86"/>
    </row>
    <row r="204" spans="3:4" x14ac:dyDescent="0.2">
      <c r="C204" s="86"/>
      <c r="D204" s="86"/>
    </row>
    <row r="205" spans="3:4" x14ac:dyDescent="0.2">
      <c r="C205" s="86"/>
      <c r="D205" s="86"/>
    </row>
    <row r="206" spans="3:4" x14ac:dyDescent="0.2">
      <c r="C206" s="86"/>
      <c r="D206" s="86"/>
    </row>
    <row r="207" spans="3:4" x14ac:dyDescent="0.2">
      <c r="C207" s="86"/>
      <c r="D207" s="86"/>
    </row>
    <row r="208" spans="3:4" x14ac:dyDescent="0.2">
      <c r="C208" s="86"/>
      <c r="D208" s="86"/>
    </row>
    <row r="209" spans="3:4" x14ac:dyDescent="0.2">
      <c r="C209" s="86"/>
      <c r="D209" s="86"/>
    </row>
    <row r="210" spans="3:4" x14ac:dyDescent="0.2">
      <c r="C210" s="86"/>
      <c r="D210" s="86"/>
    </row>
    <row r="211" spans="3:4" x14ac:dyDescent="0.2">
      <c r="C211" s="86"/>
      <c r="D211" s="86"/>
    </row>
    <row r="212" spans="3:4" x14ac:dyDescent="0.2">
      <c r="C212" s="86"/>
      <c r="D212" s="86"/>
    </row>
    <row r="213" spans="3:4" x14ac:dyDescent="0.2">
      <c r="C213" s="86"/>
      <c r="D213" s="86"/>
    </row>
    <row r="214" spans="3:4" ht="15.75" customHeight="1" x14ac:dyDescent="0.2">
      <c r="C214" s="86"/>
      <c r="D214" s="86"/>
    </row>
    <row r="215" spans="3:4" ht="15" customHeight="1" x14ac:dyDescent="0.2">
      <c r="C215" s="86"/>
      <c r="D215" s="86"/>
    </row>
    <row r="216" spans="3:4" x14ac:dyDescent="0.2">
      <c r="C216" s="86"/>
      <c r="D216" s="86"/>
    </row>
    <row r="217" spans="3:4" ht="15" customHeight="1" x14ac:dyDescent="0.2">
      <c r="C217" s="86"/>
      <c r="D217" s="86"/>
    </row>
    <row r="218" spans="3:4" x14ac:dyDescent="0.2">
      <c r="C218" s="86"/>
      <c r="D218" s="86"/>
    </row>
    <row r="219" spans="3:4" x14ac:dyDescent="0.2">
      <c r="C219" s="86"/>
      <c r="D219" s="86"/>
    </row>
    <row r="220" spans="3:4" x14ac:dyDescent="0.2">
      <c r="C220" s="86"/>
      <c r="D220" s="86"/>
    </row>
    <row r="221" spans="3:4" x14ac:dyDescent="0.2">
      <c r="C221" s="86"/>
      <c r="D221" s="86"/>
    </row>
    <row r="222" spans="3:4" x14ac:dyDescent="0.2">
      <c r="C222" s="86"/>
      <c r="D222" s="86"/>
    </row>
    <row r="223" spans="3:4" x14ac:dyDescent="0.2">
      <c r="C223" s="86"/>
      <c r="D223" s="86"/>
    </row>
    <row r="224" spans="3:4" x14ac:dyDescent="0.2">
      <c r="C224" s="86"/>
      <c r="D224" s="86"/>
    </row>
    <row r="225" spans="3:4" x14ac:dyDescent="0.2">
      <c r="C225" s="86"/>
      <c r="D225" s="86"/>
    </row>
    <row r="226" spans="3:4" x14ac:dyDescent="0.2">
      <c r="C226" s="86"/>
      <c r="D226" s="86"/>
    </row>
    <row r="227" spans="3:4" x14ac:dyDescent="0.2">
      <c r="C227" s="86"/>
      <c r="D227" s="86"/>
    </row>
    <row r="228" spans="3:4" x14ac:dyDescent="0.2">
      <c r="C228" s="86"/>
      <c r="D228" s="86"/>
    </row>
    <row r="229" spans="3:4" x14ac:dyDescent="0.2">
      <c r="C229" s="86"/>
      <c r="D229" s="86"/>
    </row>
    <row r="230" spans="3:4" x14ac:dyDescent="0.2">
      <c r="C230" s="86"/>
      <c r="D230" s="86"/>
    </row>
    <row r="231" spans="3:4" ht="13.5" customHeight="1" x14ac:dyDescent="0.2">
      <c r="C231" s="86"/>
      <c r="D231" s="86"/>
    </row>
    <row r="232" spans="3:4" ht="15" customHeight="1" x14ac:dyDescent="0.2">
      <c r="C232" s="86"/>
      <c r="D232" s="86"/>
    </row>
    <row r="233" spans="3:4" x14ac:dyDescent="0.2">
      <c r="C233" s="86"/>
      <c r="D233" s="86"/>
    </row>
    <row r="234" spans="3:4" ht="15" customHeight="1" x14ac:dyDescent="0.2">
      <c r="C234" s="86"/>
      <c r="D234" s="86"/>
    </row>
    <row r="235" spans="3:4" x14ac:dyDescent="0.2">
      <c r="C235" s="86"/>
      <c r="D235" s="86"/>
    </row>
    <row r="236" spans="3:4" ht="15.75" customHeight="1" x14ac:dyDescent="0.2">
      <c r="C236" s="86"/>
      <c r="D236" s="86"/>
    </row>
    <row r="237" spans="3:4" x14ac:dyDescent="0.2">
      <c r="C237" s="86"/>
      <c r="D237" s="86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"/>
  <sheetViews>
    <sheetView tabSelected="1" topLeftCell="A13" workbookViewId="0">
      <selection activeCell="L2" sqref="L2"/>
    </sheetView>
  </sheetViews>
  <sheetFormatPr defaultColWidth="9.140625" defaultRowHeight="12.75" x14ac:dyDescent="0.2"/>
  <cols>
    <col min="1" max="1" width="30.28515625" customWidth="1"/>
    <col min="2" max="2" width="20.28515625" customWidth="1"/>
    <col min="3" max="4" width="18.285156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8.75" thickBot="1" x14ac:dyDescent="0.3">
      <c r="A1" s="233" t="s">
        <v>154</v>
      </c>
      <c r="B1" s="234"/>
      <c r="C1" s="234"/>
      <c r="D1" s="235"/>
      <c r="E1" s="67"/>
      <c r="F1" s="68"/>
      <c r="G1" s="68"/>
      <c r="H1" s="68"/>
      <c r="I1" s="68"/>
      <c r="J1" s="68"/>
      <c r="K1" s="68"/>
      <c r="L1" s="68"/>
    </row>
    <row r="2" spans="1:12" ht="9.75" customHeight="1" thickBot="1" x14ac:dyDescent="0.25">
      <c r="A2" s="36"/>
      <c r="B2" s="37"/>
      <c r="C2" s="37"/>
      <c r="D2" s="37"/>
      <c r="E2" s="37"/>
      <c r="F2" s="34"/>
      <c r="G2" s="34"/>
      <c r="H2" s="35"/>
      <c r="I2" s="35"/>
      <c r="J2" s="35"/>
      <c r="K2" s="35"/>
      <c r="L2" s="35"/>
    </row>
    <row r="3" spans="1:12" ht="21.75" customHeight="1" thickBot="1" x14ac:dyDescent="0.25">
      <c r="A3" s="123"/>
      <c r="B3" s="124" t="s">
        <v>60</v>
      </c>
      <c r="C3" s="125" t="s">
        <v>58</v>
      </c>
      <c r="D3" s="125" t="s">
        <v>171</v>
      </c>
      <c r="E3" s="37"/>
      <c r="F3" s="34"/>
      <c r="G3" s="34"/>
      <c r="H3" s="35"/>
      <c r="I3" s="35"/>
      <c r="J3" s="35"/>
      <c r="K3" s="35"/>
      <c r="L3" s="35"/>
    </row>
    <row r="4" spans="1:12" ht="21.75" customHeight="1" x14ac:dyDescent="0.2">
      <c r="A4" s="126" t="s">
        <v>155</v>
      </c>
      <c r="B4" s="127">
        <v>2200</v>
      </c>
      <c r="C4" s="128">
        <v>0</v>
      </c>
      <c r="D4" s="128">
        <f>B4-C4</f>
        <v>2200</v>
      </c>
      <c r="E4" s="37"/>
      <c r="F4" s="34"/>
      <c r="G4" s="34"/>
      <c r="H4" s="35"/>
      <c r="I4" s="35"/>
      <c r="J4" s="35"/>
      <c r="K4" s="35"/>
      <c r="L4" s="35"/>
    </row>
    <row r="5" spans="1:12" ht="21.75" customHeight="1" x14ac:dyDescent="0.2">
      <c r="A5" s="141" t="s">
        <v>156</v>
      </c>
      <c r="B5" s="107">
        <v>0</v>
      </c>
      <c r="C5" s="140">
        <v>189.91</v>
      </c>
      <c r="D5" s="140">
        <f>B5-C5</f>
        <v>-189.91</v>
      </c>
      <c r="E5" s="37"/>
      <c r="F5" s="34"/>
      <c r="G5" s="34"/>
      <c r="H5" s="35"/>
      <c r="I5" s="35"/>
      <c r="J5" s="35"/>
      <c r="K5" s="35"/>
      <c r="L5" s="35"/>
    </row>
    <row r="6" spans="1:12" ht="30" customHeight="1" x14ac:dyDescent="0.2">
      <c r="A6" s="141" t="s">
        <v>157</v>
      </c>
      <c r="B6" s="107">
        <v>0</v>
      </c>
      <c r="C6" s="140">
        <v>463.37</v>
      </c>
      <c r="D6" s="140">
        <f t="shared" ref="D6:D10" si="0">B6-C6</f>
        <v>-463.37</v>
      </c>
      <c r="E6" s="37"/>
      <c r="F6" s="34"/>
      <c r="G6" s="34"/>
      <c r="H6" s="35"/>
      <c r="I6" s="35"/>
      <c r="J6" s="35"/>
      <c r="K6" s="35"/>
      <c r="L6" s="35"/>
    </row>
    <row r="7" spans="1:12" ht="21.75" customHeight="1" x14ac:dyDescent="0.2">
      <c r="A7" s="141" t="s">
        <v>158</v>
      </c>
      <c r="B7" s="107">
        <v>2400</v>
      </c>
      <c r="C7" s="140">
        <v>2097</v>
      </c>
      <c r="D7" s="140">
        <f t="shared" si="0"/>
        <v>303</v>
      </c>
      <c r="E7" s="37"/>
      <c r="F7" s="34"/>
      <c r="G7" s="34"/>
      <c r="H7" s="35"/>
      <c r="I7" s="35"/>
      <c r="J7" s="35"/>
      <c r="K7" s="35"/>
      <c r="L7" s="35"/>
    </row>
    <row r="8" spans="1:12" ht="48.75" customHeight="1" x14ac:dyDescent="0.2">
      <c r="A8" s="141" t="s">
        <v>159</v>
      </c>
      <c r="B8" s="107">
        <v>600</v>
      </c>
      <c r="C8" s="140">
        <v>1066</v>
      </c>
      <c r="D8" s="140">
        <f t="shared" si="0"/>
        <v>-466</v>
      </c>
      <c r="E8" s="37"/>
      <c r="F8" s="34"/>
      <c r="G8" s="34"/>
      <c r="H8" s="35"/>
      <c r="I8" s="35"/>
      <c r="J8" s="35"/>
      <c r="K8" s="35"/>
      <c r="L8" s="35"/>
    </row>
    <row r="9" spans="1:12" ht="21.75" customHeight="1" x14ac:dyDescent="0.2">
      <c r="A9" s="141" t="s">
        <v>160</v>
      </c>
      <c r="B9" s="107">
        <v>700</v>
      </c>
      <c r="C9" s="140">
        <v>0</v>
      </c>
      <c r="D9" s="140">
        <f t="shared" si="0"/>
        <v>700</v>
      </c>
      <c r="E9" s="37"/>
      <c r="F9" s="34"/>
      <c r="G9" s="34"/>
      <c r="H9" s="35"/>
      <c r="I9" s="35"/>
      <c r="J9" s="35"/>
      <c r="K9" s="35"/>
      <c r="L9" s="35"/>
    </row>
    <row r="10" spans="1:12" ht="21.75" customHeight="1" x14ac:dyDescent="0.2">
      <c r="A10" s="129" t="s">
        <v>161</v>
      </c>
      <c r="B10" s="104">
        <v>0</v>
      </c>
      <c r="C10" s="130">
        <v>133.33000000000001</v>
      </c>
      <c r="D10" s="140">
        <f t="shared" si="0"/>
        <v>-133.33000000000001</v>
      </c>
      <c r="E10" s="37"/>
      <c r="F10" s="34"/>
      <c r="G10" s="34"/>
      <c r="H10" s="35"/>
      <c r="I10" s="35"/>
      <c r="J10" s="35"/>
      <c r="K10" s="35"/>
      <c r="L10" s="35"/>
    </row>
    <row r="11" spans="1:12" ht="21.75" customHeight="1" thickBot="1" x14ac:dyDescent="0.25">
      <c r="A11" s="133" t="s">
        <v>162</v>
      </c>
      <c r="B11" s="134">
        <v>700</v>
      </c>
      <c r="C11" s="135">
        <v>313</v>
      </c>
      <c r="D11" s="135">
        <f>B11-C11</f>
        <v>387</v>
      </c>
      <c r="E11" s="37"/>
      <c r="F11" s="34"/>
      <c r="G11" s="34"/>
      <c r="H11" s="35"/>
      <c r="I11" s="35"/>
      <c r="J11" s="35"/>
      <c r="K11" s="35"/>
      <c r="L11" s="35"/>
    </row>
    <row r="12" spans="1:12" ht="21.75" customHeight="1" thickBot="1" x14ac:dyDescent="0.25">
      <c r="A12" s="123" t="s">
        <v>109</v>
      </c>
      <c r="B12" s="131">
        <f>SUM(B4:B11)</f>
        <v>6600</v>
      </c>
      <c r="C12" s="132">
        <f>SUM(C4:C11)</f>
        <v>4262.6099999999997</v>
      </c>
      <c r="D12" s="132">
        <f>SUM(D4:D11)</f>
        <v>2337.39</v>
      </c>
      <c r="E12" s="37"/>
      <c r="F12" s="34"/>
      <c r="G12" s="34"/>
      <c r="H12" s="35"/>
      <c r="I12" s="35"/>
      <c r="J12" s="35"/>
      <c r="K12" s="35"/>
      <c r="L12" s="35"/>
    </row>
    <row r="13" spans="1:12" ht="9.75" customHeight="1" thickBot="1" x14ac:dyDescent="0.25">
      <c r="A13" s="36"/>
      <c r="B13" s="74"/>
      <c r="C13" s="74"/>
      <c r="D13" s="74"/>
      <c r="E13" s="37"/>
      <c r="F13" s="34"/>
      <c r="G13" s="34"/>
      <c r="H13" s="35"/>
      <c r="I13" s="35"/>
      <c r="J13" s="35"/>
      <c r="K13" s="35"/>
      <c r="L13" s="35"/>
    </row>
    <row r="14" spans="1:12" ht="18.75" thickBot="1" x14ac:dyDescent="0.3">
      <c r="A14" s="233" t="s">
        <v>163</v>
      </c>
      <c r="B14" s="234"/>
      <c r="C14" s="236"/>
      <c r="D14" s="67" t="s">
        <v>211</v>
      </c>
      <c r="E14" s="67"/>
      <c r="F14" s="68"/>
      <c r="G14" s="68"/>
      <c r="H14" s="68"/>
      <c r="I14" s="68"/>
      <c r="J14" s="68"/>
      <c r="K14" s="68"/>
      <c r="L14" s="68"/>
    </row>
    <row r="15" spans="1:12" ht="9.75" customHeight="1" thickBot="1" x14ac:dyDescent="0.25">
      <c r="A15" s="36"/>
      <c r="B15" s="37"/>
      <c r="C15" s="37"/>
      <c r="D15" s="37"/>
      <c r="E15" s="37"/>
      <c r="F15" s="34"/>
      <c r="G15" s="34"/>
      <c r="H15" s="35"/>
      <c r="I15" s="35"/>
      <c r="J15" s="35"/>
      <c r="K15" s="35"/>
      <c r="L15" s="35"/>
    </row>
    <row r="16" spans="1:12" ht="21.75" customHeight="1" thickBot="1" x14ac:dyDescent="0.25">
      <c r="A16" s="123"/>
      <c r="B16" s="124" t="s">
        <v>60</v>
      </c>
      <c r="C16" s="125" t="s">
        <v>58</v>
      </c>
      <c r="D16" s="125" t="s">
        <v>171</v>
      </c>
      <c r="E16" s="37"/>
      <c r="F16" s="34"/>
      <c r="G16" s="34"/>
      <c r="H16" s="35"/>
      <c r="I16" s="35"/>
      <c r="J16" s="35"/>
      <c r="K16" s="35"/>
      <c r="L16" s="35"/>
    </row>
    <row r="17" spans="1:12" ht="21.75" customHeight="1" thickBot="1" x14ac:dyDescent="0.25">
      <c r="A17" s="126" t="s">
        <v>164</v>
      </c>
      <c r="B17" s="127">
        <v>3000</v>
      </c>
      <c r="C17" s="128">
        <v>4924.7</v>
      </c>
      <c r="D17" s="128">
        <f>B17-C17</f>
        <v>-1924.6999999999998</v>
      </c>
      <c r="E17" s="37"/>
      <c r="F17" s="34"/>
      <c r="G17" s="34"/>
      <c r="H17" s="35"/>
      <c r="I17" s="35"/>
      <c r="J17" s="35"/>
      <c r="K17" s="35"/>
      <c r="L17" s="35"/>
    </row>
    <row r="18" spans="1:12" ht="21.75" customHeight="1" thickBot="1" x14ac:dyDescent="0.25">
      <c r="A18" s="123" t="s">
        <v>109</v>
      </c>
      <c r="B18" s="131">
        <f>SUM(B17:B17)</f>
        <v>3000</v>
      </c>
      <c r="C18" s="132">
        <f>SUM(C17:C17)</f>
        <v>4924.7</v>
      </c>
      <c r="D18" s="132">
        <f>SUM(D17:D17)</f>
        <v>-1924.6999999999998</v>
      </c>
      <c r="E18" s="37"/>
      <c r="F18" s="34"/>
      <c r="G18" s="34"/>
      <c r="H18" s="35"/>
      <c r="I18" s="35"/>
      <c r="J18" s="35"/>
      <c r="K18" s="35"/>
      <c r="L18" s="35"/>
    </row>
    <row r="19" spans="1:12" ht="8.25" customHeight="1" thickBot="1" x14ac:dyDescent="0.25">
      <c r="A19" s="36"/>
      <c r="B19" s="74"/>
      <c r="C19" s="74"/>
      <c r="D19" s="74"/>
      <c r="E19" s="37"/>
      <c r="F19" s="34"/>
      <c r="G19" s="34"/>
      <c r="H19" s="35"/>
      <c r="I19" s="35"/>
      <c r="J19" s="35"/>
      <c r="K19" s="35"/>
      <c r="L19" s="35"/>
    </row>
    <row r="20" spans="1:12" ht="18.75" thickBot="1" x14ac:dyDescent="0.3">
      <c r="A20" s="233" t="s">
        <v>165</v>
      </c>
      <c r="B20" s="234"/>
      <c r="C20" s="236"/>
      <c r="D20" s="67"/>
      <c r="E20" s="67"/>
      <c r="F20" s="68"/>
      <c r="G20" s="68"/>
      <c r="H20" s="68"/>
      <c r="I20" s="68"/>
      <c r="J20" s="68"/>
      <c r="K20" s="68"/>
      <c r="L20" s="68"/>
    </row>
    <row r="21" spans="1:12" ht="9.75" customHeight="1" thickBot="1" x14ac:dyDescent="0.25">
      <c r="A21" s="36"/>
      <c r="B21" s="37"/>
      <c r="C21" s="37"/>
      <c r="D21" s="37"/>
      <c r="E21" s="37"/>
      <c r="F21" s="34"/>
      <c r="G21" s="34"/>
      <c r="H21" s="35"/>
      <c r="I21" s="35"/>
      <c r="J21" s="35"/>
      <c r="K21" s="35"/>
      <c r="L21" s="35"/>
    </row>
    <row r="22" spans="1:12" ht="21.75" customHeight="1" thickBot="1" x14ac:dyDescent="0.25">
      <c r="A22" s="123"/>
      <c r="B22" s="124" t="s">
        <v>60</v>
      </c>
      <c r="C22" s="125" t="s">
        <v>58</v>
      </c>
      <c r="D22" s="125" t="s">
        <v>171</v>
      </c>
      <c r="E22" s="37"/>
      <c r="F22" s="34"/>
      <c r="G22" s="34"/>
      <c r="H22" s="35"/>
      <c r="I22" s="35"/>
      <c r="J22" s="35"/>
      <c r="K22" s="35"/>
      <c r="L22" s="35"/>
    </row>
    <row r="23" spans="1:12" ht="21.75" customHeight="1" x14ac:dyDescent="0.2">
      <c r="A23" s="126" t="s">
        <v>166</v>
      </c>
      <c r="B23" s="127">
        <v>64200</v>
      </c>
      <c r="C23" s="128">
        <f>50914.31+14399+3750-8000-813</f>
        <v>60250.31</v>
      </c>
      <c r="D23" s="128">
        <f>B23-C23</f>
        <v>3949.6900000000023</v>
      </c>
      <c r="E23" s="37"/>
      <c r="F23" s="34"/>
      <c r="G23" s="34"/>
      <c r="H23" s="35"/>
      <c r="I23" s="35"/>
      <c r="J23" s="35"/>
      <c r="K23" s="35"/>
      <c r="L23" s="35"/>
    </row>
    <row r="24" spans="1:12" ht="21.75" customHeight="1" x14ac:dyDescent="0.2">
      <c r="A24" s="141" t="s">
        <v>22</v>
      </c>
      <c r="B24" s="107">
        <v>2050</v>
      </c>
      <c r="C24" s="140">
        <v>63.36</v>
      </c>
      <c r="D24" s="140">
        <f t="shared" ref="D24:D31" si="1">B24-C24</f>
        <v>1986.64</v>
      </c>
      <c r="E24" s="37"/>
      <c r="F24" s="34"/>
      <c r="G24" s="34"/>
      <c r="H24" s="35"/>
      <c r="I24" s="35"/>
      <c r="J24" s="35"/>
      <c r="K24" s="35"/>
      <c r="L24" s="35"/>
    </row>
    <row r="25" spans="1:12" ht="30" customHeight="1" x14ac:dyDescent="0.2">
      <c r="A25" s="141" t="s">
        <v>167</v>
      </c>
      <c r="B25" s="107">
        <v>10000</v>
      </c>
      <c r="C25" s="140">
        <f>4784.03+1650+423.5</f>
        <v>6857.53</v>
      </c>
      <c r="D25" s="140">
        <f t="shared" si="1"/>
        <v>3142.4700000000003</v>
      </c>
      <c r="E25" s="37"/>
      <c r="F25" s="34"/>
      <c r="G25" s="34"/>
      <c r="H25" s="35"/>
      <c r="I25" s="35"/>
      <c r="J25" s="35"/>
      <c r="K25" s="35"/>
      <c r="L25" s="35"/>
    </row>
    <row r="26" spans="1:12" ht="21.75" customHeight="1" x14ac:dyDescent="0.2">
      <c r="A26" s="141" t="s">
        <v>23</v>
      </c>
      <c r="B26" s="107">
        <v>1600</v>
      </c>
      <c r="C26" s="140">
        <f>1208.91+920.55-439.23</f>
        <v>1690.23</v>
      </c>
      <c r="D26" s="140">
        <f t="shared" si="1"/>
        <v>-90.230000000000018</v>
      </c>
      <c r="E26" s="37"/>
      <c r="F26" s="34"/>
      <c r="G26" s="34"/>
      <c r="H26" s="35"/>
      <c r="I26" s="35"/>
      <c r="J26" s="35"/>
      <c r="K26" s="35"/>
      <c r="L26" s="35"/>
    </row>
    <row r="27" spans="1:12" ht="23.25" customHeight="1" x14ac:dyDescent="0.2">
      <c r="A27" s="141" t="s">
        <v>24</v>
      </c>
      <c r="B27" s="107">
        <v>2500</v>
      </c>
      <c r="C27" s="140">
        <f>2432.44+1937.55-840</f>
        <v>3529.99</v>
      </c>
      <c r="D27" s="140">
        <f t="shared" si="1"/>
        <v>-1029.9899999999998</v>
      </c>
      <c r="E27" s="37"/>
      <c r="F27" s="34"/>
      <c r="G27" s="34"/>
      <c r="H27" s="35"/>
      <c r="I27" s="35"/>
      <c r="J27" s="35"/>
      <c r="K27" s="35"/>
      <c r="L27" s="35"/>
    </row>
    <row r="28" spans="1:12" ht="21.75" customHeight="1" x14ac:dyDescent="0.2">
      <c r="A28" s="141" t="s">
        <v>168</v>
      </c>
      <c r="B28" s="107">
        <v>11500</v>
      </c>
      <c r="C28" s="140">
        <f>4649.07+2816.35+405</f>
        <v>7870.42</v>
      </c>
      <c r="D28" s="140">
        <f t="shared" si="1"/>
        <v>3629.58</v>
      </c>
      <c r="E28" s="37"/>
      <c r="F28" s="34"/>
      <c r="G28" s="34"/>
      <c r="H28" s="35"/>
      <c r="I28" s="35"/>
      <c r="J28" s="35"/>
      <c r="K28" s="35"/>
      <c r="L28" s="35"/>
    </row>
    <row r="29" spans="1:12" ht="21.75" customHeight="1" x14ac:dyDescent="0.2">
      <c r="A29" s="129" t="s">
        <v>25</v>
      </c>
      <c r="B29" s="104">
        <v>741.03</v>
      </c>
      <c r="C29" s="130">
        <f>167.69+100</f>
        <v>267.69</v>
      </c>
      <c r="D29" s="140">
        <f t="shared" si="1"/>
        <v>473.34</v>
      </c>
      <c r="E29" s="37"/>
      <c r="F29" s="34"/>
      <c r="G29" s="34"/>
      <c r="H29" s="35"/>
      <c r="I29" s="35"/>
      <c r="J29" s="35"/>
      <c r="K29" s="35"/>
      <c r="L29" s="35"/>
    </row>
    <row r="30" spans="1:12" ht="21.75" customHeight="1" x14ac:dyDescent="0.2">
      <c r="A30" s="146" t="s">
        <v>169</v>
      </c>
      <c r="B30" s="104">
        <v>4500</v>
      </c>
      <c r="C30" s="104">
        <f>2948.52+2000</f>
        <v>4948.5200000000004</v>
      </c>
      <c r="D30" s="140">
        <f t="shared" si="1"/>
        <v>-448.52000000000044</v>
      </c>
      <c r="E30" s="37"/>
      <c r="F30" s="34"/>
      <c r="G30" s="34"/>
      <c r="H30" s="35"/>
      <c r="I30" s="35"/>
      <c r="J30" s="35"/>
      <c r="K30" s="35"/>
      <c r="L30" s="35"/>
    </row>
    <row r="31" spans="1:12" ht="21.75" customHeight="1" x14ac:dyDescent="0.2">
      <c r="A31" s="146" t="s">
        <v>26</v>
      </c>
      <c r="B31" s="104">
        <v>4000</v>
      </c>
      <c r="C31" s="104">
        <f>2981.06+1000</f>
        <v>3981.06</v>
      </c>
      <c r="D31" s="140">
        <f t="shared" si="1"/>
        <v>18.940000000000055</v>
      </c>
      <c r="E31" s="37"/>
      <c r="F31" s="34"/>
      <c r="G31" s="34"/>
      <c r="H31" s="35"/>
      <c r="I31" s="35"/>
      <c r="J31" s="35"/>
      <c r="K31" s="35"/>
      <c r="L31" s="35"/>
    </row>
    <row r="32" spans="1:12" ht="21.75" customHeight="1" thickBot="1" x14ac:dyDescent="0.25">
      <c r="A32" s="146" t="s">
        <v>170</v>
      </c>
      <c r="B32" s="104">
        <v>600</v>
      </c>
      <c r="C32" s="104">
        <f>219.35+240</f>
        <v>459.35</v>
      </c>
      <c r="D32" s="104">
        <f>B32-C32</f>
        <v>140.64999999999998</v>
      </c>
      <c r="E32" s="37"/>
      <c r="F32" s="34"/>
      <c r="G32" s="34"/>
      <c r="H32" s="35"/>
      <c r="I32" s="35"/>
      <c r="J32" s="35"/>
      <c r="K32" s="35"/>
      <c r="L32" s="35"/>
    </row>
    <row r="33" spans="1:12" ht="21.75" customHeight="1" thickBot="1" x14ac:dyDescent="0.25">
      <c r="A33" s="123" t="s">
        <v>109</v>
      </c>
      <c r="B33" s="131">
        <f>SUM(B23:B32)</f>
        <v>101691.03</v>
      </c>
      <c r="C33" s="132">
        <f>SUM(C23:C32)</f>
        <v>89918.46</v>
      </c>
      <c r="D33" s="132">
        <f>SUM(D23:D32)</f>
        <v>11772.570000000003</v>
      </c>
      <c r="E33" s="37"/>
      <c r="F33" s="34"/>
      <c r="G33" s="34"/>
      <c r="H33" s="35"/>
      <c r="I33" s="35"/>
      <c r="J33" s="35"/>
      <c r="K33" s="35"/>
      <c r="L33" s="35"/>
    </row>
    <row r="34" spans="1:12" ht="10.5" customHeight="1" thickBot="1" x14ac:dyDescent="0.25">
      <c r="A34" s="36"/>
      <c r="B34" s="74"/>
      <c r="C34" s="74"/>
      <c r="D34" s="74"/>
      <c r="E34" s="37"/>
      <c r="F34" s="34"/>
      <c r="G34" s="34"/>
      <c r="H34" s="35"/>
      <c r="I34" s="35"/>
      <c r="J34" s="35"/>
      <c r="K34" s="35"/>
      <c r="L34" s="35"/>
    </row>
    <row r="35" spans="1:12" ht="20.25" customHeight="1" thickBot="1" x14ac:dyDescent="0.3">
      <c r="A35" s="121" t="s">
        <v>149</v>
      </c>
      <c r="B35" s="122">
        <f>B12+B18+B33</f>
        <v>111291.03</v>
      </c>
      <c r="C35" s="122">
        <f>C12+C18+C33</f>
        <v>99105.77</v>
      </c>
      <c r="D35" s="122">
        <f>D12+D18+D33</f>
        <v>12185.260000000004</v>
      </c>
    </row>
    <row r="36" spans="1:12" ht="15" customHeight="1" x14ac:dyDescent="0.2">
      <c r="C36" s="86"/>
      <c r="D36" s="86"/>
    </row>
    <row r="37" spans="1:12" x14ac:dyDescent="0.2">
      <c r="C37" s="86"/>
      <c r="D37" s="86"/>
    </row>
    <row r="38" spans="1:12" x14ac:dyDescent="0.2">
      <c r="C38" s="86"/>
      <c r="D38" s="86"/>
    </row>
    <row r="39" spans="1:12" x14ac:dyDescent="0.2">
      <c r="C39" s="86"/>
      <c r="D39" s="86"/>
    </row>
    <row r="40" spans="1:12" x14ac:dyDescent="0.2">
      <c r="C40" s="86"/>
      <c r="D40" s="86"/>
    </row>
    <row r="41" spans="1:12" x14ac:dyDescent="0.2">
      <c r="C41" s="86"/>
      <c r="D41" s="86"/>
    </row>
    <row r="42" spans="1:12" x14ac:dyDescent="0.2">
      <c r="C42" s="86"/>
      <c r="D42" s="86"/>
    </row>
    <row r="43" spans="1:12" x14ac:dyDescent="0.2">
      <c r="C43" s="86"/>
      <c r="D43" s="86"/>
    </row>
    <row r="44" spans="1:12" x14ac:dyDescent="0.2">
      <c r="C44" s="86"/>
      <c r="D44" s="86"/>
    </row>
    <row r="45" spans="1:12" x14ac:dyDescent="0.2">
      <c r="C45" s="86"/>
      <c r="D45" s="86"/>
    </row>
    <row r="46" spans="1:12" x14ac:dyDescent="0.2">
      <c r="C46" s="86"/>
      <c r="D46" s="86"/>
    </row>
    <row r="47" spans="1:12" x14ac:dyDescent="0.2">
      <c r="C47" s="86"/>
      <c r="D47" s="86"/>
    </row>
    <row r="48" spans="1:12" x14ac:dyDescent="0.2">
      <c r="C48" s="86"/>
      <c r="D48" s="86"/>
    </row>
    <row r="49" spans="3:4" x14ac:dyDescent="0.2">
      <c r="C49" s="86"/>
      <c r="D49" s="86"/>
    </row>
    <row r="50" spans="3:4" x14ac:dyDescent="0.2">
      <c r="C50" s="86"/>
      <c r="D50" s="86"/>
    </row>
    <row r="51" spans="3:4" x14ac:dyDescent="0.2">
      <c r="C51" s="86"/>
      <c r="D51" s="86"/>
    </row>
    <row r="52" spans="3:4" ht="15.75" customHeight="1" x14ac:dyDescent="0.2">
      <c r="C52" s="86"/>
      <c r="D52" s="86"/>
    </row>
    <row r="53" spans="3:4" ht="15" customHeight="1" x14ac:dyDescent="0.2">
      <c r="C53" s="86"/>
      <c r="D53" s="86"/>
    </row>
    <row r="54" spans="3:4" x14ac:dyDescent="0.2">
      <c r="C54" s="86"/>
      <c r="D54" s="86"/>
    </row>
    <row r="55" spans="3:4" ht="15" customHeight="1" x14ac:dyDescent="0.2">
      <c r="C55" s="86"/>
      <c r="D55" s="86"/>
    </row>
    <row r="56" spans="3:4" x14ac:dyDescent="0.2">
      <c r="C56" s="86"/>
      <c r="D56" s="86"/>
    </row>
    <row r="57" spans="3:4" x14ac:dyDescent="0.2">
      <c r="C57" s="86"/>
      <c r="D57" s="86"/>
    </row>
    <row r="58" spans="3:4" x14ac:dyDescent="0.2">
      <c r="C58" s="86"/>
      <c r="D58" s="86"/>
    </row>
    <row r="59" spans="3:4" x14ac:dyDescent="0.2">
      <c r="C59" s="86"/>
      <c r="D59" s="86"/>
    </row>
    <row r="60" spans="3:4" x14ac:dyDescent="0.2">
      <c r="C60" s="86"/>
      <c r="D60" s="86"/>
    </row>
    <row r="61" spans="3:4" x14ac:dyDescent="0.2">
      <c r="C61" s="86"/>
      <c r="D61" s="86"/>
    </row>
    <row r="62" spans="3:4" x14ac:dyDescent="0.2">
      <c r="C62" s="86"/>
      <c r="D62" s="86"/>
    </row>
    <row r="63" spans="3:4" x14ac:dyDescent="0.2">
      <c r="C63" s="86"/>
      <c r="D63" s="86"/>
    </row>
    <row r="64" spans="3:4" x14ac:dyDescent="0.2">
      <c r="C64" s="86"/>
      <c r="D64" s="86"/>
    </row>
    <row r="65" spans="3:4" x14ac:dyDescent="0.2">
      <c r="C65" s="86"/>
      <c r="D65" s="86"/>
    </row>
    <row r="66" spans="3:4" x14ac:dyDescent="0.2">
      <c r="C66" s="86"/>
      <c r="D66" s="86"/>
    </row>
    <row r="67" spans="3:4" x14ac:dyDescent="0.2">
      <c r="C67" s="86"/>
      <c r="D67" s="86"/>
    </row>
    <row r="68" spans="3:4" x14ac:dyDescent="0.2">
      <c r="C68" s="86"/>
      <c r="D68" s="86"/>
    </row>
    <row r="69" spans="3:4" ht="13.5" customHeight="1" x14ac:dyDescent="0.2">
      <c r="C69" s="86"/>
      <c r="D69" s="86"/>
    </row>
    <row r="70" spans="3:4" ht="15" customHeight="1" x14ac:dyDescent="0.2">
      <c r="C70" s="86"/>
      <c r="D70" s="86"/>
    </row>
    <row r="71" spans="3:4" x14ac:dyDescent="0.2">
      <c r="C71" s="86"/>
      <c r="D71" s="86"/>
    </row>
    <row r="72" spans="3:4" ht="15" customHeight="1" x14ac:dyDescent="0.2">
      <c r="C72" s="86"/>
      <c r="D72" s="86"/>
    </row>
    <row r="73" spans="3:4" x14ac:dyDescent="0.2">
      <c r="C73" s="86"/>
      <c r="D73" s="86"/>
    </row>
    <row r="74" spans="3:4" ht="15.75" customHeight="1" x14ac:dyDescent="0.2">
      <c r="C74" s="86"/>
      <c r="D74" s="86"/>
    </row>
    <row r="75" spans="3:4" ht="20.25" customHeight="1" x14ac:dyDescent="0.2">
      <c r="C75" s="86"/>
      <c r="D75" s="86"/>
    </row>
    <row r="76" spans="3:4" ht="20.25" customHeight="1" x14ac:dyDescent="0.2">
      <c r="C76" s="86"/>
      <c r="D76" s="86"/>
    </row>
    <row r="77" spans="3:4" ht="20.25" customHeight="1" x14ac:dyDescent="0.2">
      <c r="C77" s="86"/>
      <c r="D77" s="86"/>
    </row>
    <row r="78" spans="3:4" ht="20.25" customHeight="1" x14ac:dyDescent="0.2">
      <c r="C78" s="86"/>
      <c r="D78" s="86"/>
    </row>
    <row r="79" spans="3:4" ht="20.25" customHeight="1" x14ac:dyDescent="0.2">
      <c r="C79" s="86"/>
      <c r="D79" s="86"/>
    </row>
    <row r="80" spans="3:4" ht="20.25" customHeight="1" x14ac:dyDescent="0.2">
      <c r="C80" s="86"/>
      <c r="D80" s="86"/>
    </row>
    <row r="81" spans="3:4" ht="20.25" customHeight="1" x14ac:dyDescent="0.2">
      <c r="C81" s="86"/>
      <c r="D81" s="86"/>
    </row>
    <row r="82" spans="3:4" ht="20.25" customHeight="1" x14ac:dyDescent="0.2">
      <c r="C82" s="86"/>
      <c r="D82" s="86"/>
    </row>
    <row r="83" spans="3:4" ht="20.25" customHeight="1" x14ac:dyDescent="0.2">
      <c r="C83" s="86"/>
      <c r="D83" s="86"/>
    </row>
    <row r="84" spans="3:4" ht="20.25" customHeight="1" x14ac:dyDescent="0.2">
      <c r="C84" s="86"/>
      <c r="D84" s="86"/>
    </row>
    <row r="85" spans="3:4" ht="20.25" customHeight="1" x14ac:dyDescent="0.2">
      <c r="C85" s="86"/>
      <c r="D85" s="86"/>
    </row>
    <row r="86" spans="3:4" ht="20.25" customHeight="1" x14ac:dyDescent="0.2">
      <c r="C86" s="86"/>
      <c r="D86" s="86"/>
    </row>
    <row r="87" spans="3:4" ht="20.25" customHeight="1" x14ac:dyDescent="0.2">
      <c r="C87" s="86"/>
      <c r="D87" s="86"/>
    </row>
    <row r="88" spans="3:4" ht="20.25" customHeight="1" x14ac:dyDescent="0.2">
      <c r="C88" s="86"/>
      <c r="D88" s="86"/>
    </row>
    <row r="89" spans="3:4" ht="20.25" customHeight="1" x14ac:dyDescent="0.2">
      <c r="C89" s="86"/>
      <c r="D89" s="86"/>
    </row>
    <row r="90" spans="3:4" ht="20.25" customHeight="1" x14ac:dyDescent="0.2">
      <c r="C90" s="86"/>
      <c r="D90" s="86"/>
    </row>
    <row r="91" spans="3:4" ht="20.25" customHeight="1" x14ac:dyDescent="0.2">
      <c r="C91" s="86"/>
      <c r="D91" s="86"/>
    </row>
    <row r="92" spans="3:4" ht="20.25" customHeight="1" x14ac:dyDescent="0.2">
      <c r="C92" s="86"/>
      <c r="D92" s="86"/>
    </row>
    <row r="93" spans="3:4" ht="20.25" customHeight="1" x14ac:dyDescent="0.2">
      <c r="C93" s="86"/>
      <c r="D93" s="86"/>
    </row>
    <row r="94" spans="3:4" ht="20.25" customHeight="1" x14ac:dyDescent="0.2">
      <c r="C94" s="86"/>
      <c r="D94" s="86"/>
    </row>
    <row r="95" spans="3:4" ht="20.25" customHeight="1" x14ac:dyDescent="0.2">
      <c r="C95" s="86"/>
      <c r="D95" s="86"/>
    </row>
    <row r="96" spans="3:4" ht="20.25" customHeight="1" x14ac:dyDescent="0.2">
      <c r="C96" s="86"/>
      <c r="D96" s="86"/>
    </row>
    <row r="97" spans="3:4" ht="20.25" customHeight="1" x14ac:dyDescent="0.2">
      <c r="C97" s="86"/>
      <c r="D97" s="86"/>
    </row>
    <row r="98" spans="3:4" ht="20.25" customHeight="1" x14ac:dyDescent="0.2">
      <c r="C98" s="86"/>
      <c r="D98" s="86"/>
    </row>
    <row r="99" spans="3:4" ht="20.25" customHeight="1" x14ac:dyDescent="0.2">
      <c r="C99" s="86"/>
      <c r="D99" s="86"/>
    </row>
    <row r="100" spans="3:4" ht="20.25" customHeight="1" x14ac:dyDescent="0.2">
      <c r="C100" s="86"/>
      <c r="D100" s="86"/>
    </row>
    <row r="101" spans="3:4" ht="20.25" customHeight="1" x14ac:dyDescent="0.2">
      <c r="C101" s="86"/>
      <c r="D101" s="86"/>
    </row>
    <row r="102" spans="3:4" ht="20.25" customHeight="1" x14ac:dyDescent="0.2">
      <c r="C102" s="86"/>
      <c r="D102" s="86"/>
    </row>
    <row r="103" spans="3:4" ht="20.25" customHeight="1" x14ac:dyDescent="0.2">
      <c r="C103" s="86"/>
      <c r="D103" s="86"/>
    </row>
    <row r="104" spans="3:4" ht="20.25" customHeight="1" x14ac:dyDescent="0.2">
      <c r="C104" s="86"/>
      <c r="D104" s="86"/>
    </row>
    <row r="105" spans="3:4" ht="20.25" customHeight="1" x14ac:dyDescent="0.2">
      <c r="C105" s="86"/>
      <c r="D105" s="86"/>
    </row>
    <row r="106" spans="3:4" ht="20.25" customHeight="1" x14ac:dyDescent="0.2">
      <c r="C106" s="86"/>
      <c r="D106" s="86"/>
    </row>
    <row r="107" spans="3:4" ht="20.25" customHeight="1" x14ac:dyDescent="0.2">
      <c r="C107" s="86"/>
      <c r="D107" s="86"/>
    </row>
    <row r="108" spans="3:4" ht="20.25" customHeight="1" x14ac:dyDescent="0.2">
      <c r="C108" s="86"/>
      <c r="D108" s="86"/>
    </row>
    <row r="109" spans="3:4" ht="20.25" customHeight="1" x14ac:dyDescent="0.2">
      <c r="C109" s="86"/>
      <c r="D109" s="86"/>
    </row>
    <row r="110" spans="3:4" ht="20.25" customHeight="1" x14ac:dyDescent="0.2">
      <c r="C110" s="86"/>
      <c r="D110" s="86"/>
    </row>
    <row r="111" spans="3:4" ht="20.25" customHeight="1" x14ac:dyDescent="0.2">
      <c r="C111" s="86"/>
      <c r="D111" s="86"/>
    </row>
    <row r="112" spans="3:4" ht="20.25" customHeight="1" x14ac:dyDescent="0.2">
      <c r="C112" s="86"/>
      <c r="D112" s="86"/>
    </row>
    <row r="113" spans="3:4" ht="20.25" customHeight="1" x14ac:dyDescent="0.2">
      <c r="C113" s="86"/>
      <c r="D113" s="86"/>
    </row>
    <row r="114" spans="3:4" ht="20.25" customHeight="1" x14ac:dyDescent="0.2">
      <c r="C114" s="86"/>
      <c r="D114" s="86"/>
    </row>
    <row r="115" spans="3:4" ht="20.25" customHeight="1" x14ac:dyDescent="0.2">
      <c r="C115" s="86"/>
      <c r="D115" s="86"/>
    </row>
    <row r="116" spans="3:4" ht="20.25" customHeight="1" x14ac:dyDescent="0.2">
      <c r="C116" s="86"/>
      <c r="D116" s="86"/>
    </row>
    <row r="117" spans="3:4" ht="18.75" customHeight="1" x14ac:dyDescent="0.2">
      <c r="C117" s="86"/>
      <c r="D117" s="86"/>
    </row>
    <row r="118" spans="3:4" ht="18.75" customHeight="1" x14ac:dyDescent="0.2">
      <c r="C118" s="86"/>
      <c r="D118" s="86"/>
    </row>
    <row r="119" spans="3:4" ht="20.25" customHeight="1" x14ac:dyDescent="0.2">
      <c r="C119" s="86"/>
      <c r="D119" s="86"/>
    </row>
    <row r="120" spans="3:4" ht="20.25" customHeight="1" x14ac:dyDescent="0.2">
      <c r="C120" s="86"/>
      <c r="D120" s="86"/>
    </row>
    <row r="121" spans="3:4" x14ac:dyDescent="0.2">
      <c r="C121" s="86"/>
      <c r="D121" s="86"/>
    </row>
    <row r="122" spans="3:4" x14ac:dyDescent="0.2">
      <c r="C122" s="86"/>
      <c r="D122" s="86"/>
    </row>
    <row r="123" spans="3:4" x14ac:dyDescent="0.2">
      <c r="C123" s="86"/>
      <c r="D123" s="86"/>
    </row>
    <row r="124" spans="3:4" x14ac:dyDescent="0.2">
      <c r="C124" s="86"/>
      <c r="D124" s="86"/>
    </row>
    <row r="125" spans="3:4" x14ac:dyDescent="0.2">
      <c r="C125" s="86"/>
      <c r="D125" s="86"/>
    </row>
    <row r="126" spans="3:4" ht="12.75" customHeight="1" x14ac:dyDescent="0.2">
      <c r="C126" s="86"/>
      <c r="D126" s="86"/>
    </row>
    <row r="127" spans="3:4" x14ac:dyDescent="0.2">
      <c r="C127" s="86"/>
      <c r="D127" s="86"/>
    </row>
    <row r="128" spans="3:4" x14ac:dyDescent="0.2">
      <c r="C128" s="86"/>
      <c r="D128" s="86"/>
    </row>
    <row r="129" spans="3:4" x14ac:dyDescent="0.2">
      <c r="C129" s="86"/>
      <c r="D129" s="86"/>
    </row>
    <row r="130" spans="3:4" x14ac:dyDescent="0.2">
      <c r="C130" s="86"/>
      <c r="D130" s="86"/>
    </row>
    <row r="131" spans="3:4" x14ac:dyDescent="0.2">
      <c r="C131" s="86"/>
      <c r="D131" s="86"/>
    </row>
    <row r="132" spans="3:4" x14ac:dyDescent="0.2">
      <c r="C132" s="86"/>
      <c r="D132" s="86"/>
    </row>
    <row r="133" spans="3:4" x14ac:dyDescent="0.2">
      <c r="C133" s="86"/>
      <c r="D133" s="86"/>
    </row>
    <row r="134" spans="3:4" x14ac:dyDescent="0.2">
      <c r="C134" s="86"/>
      <c r="D134" s="86"/>
    </row>
    <row r="135" spans="3:4" ht="15" customHeight="1" x14ac:dyDescent="0.2">
      <c r="C135" s="86"/>
      <c r="D135" s="86"/>
    </row>
    <row r="136" spans="3:4" ht="15" customHeight="1" x14ac:dyDescent="0.2">
      <c r="C136" s="86"/>
      <c r="D136" s="86"/>
    </row>
    <row r="137" spans="3:4" x14ac:dyDescent="0.2">
      <c r="C137" s="86"/>
      <c r="D137" s="86"/>
    </row>
    <row r="138" spans="3:4" x14ac:dyDescent="0.2">
      <c r="C138" s="86"/>
      <c r="D138" s="86"/>
    </row>
    <row r="139" spans="3:4" x14ac:dyDescent="0.2">
      <c r="C139" s="86"/>
      <c r="D139" s="86"/>
    </row>
    <row r="140" spans="3:4" x14ac:dyDescent="0.2">
      <c r="C140" s="86"/>
      <c r="D140" s="86"/>
    </row>
    <row r="141" spans="3:4" x14ac:dyDescent="0.2">
      <c r="C141" s="86"/>
      <c r="D141" s="86"/>
    </row>
    <row r="142" spans="3:4" ht="15" customHeight="1" x14ac:dyDescent="0.2">
      <c r="C142" s="86"/>
      <c r="D142" s="86"/>
    </row>
    <row r="143" spans="3:4" x14ac:dyDescent="0.2">
      <c r="C143" s="86"/>
      <c r="D143" s="86"/>
    </row>
    <row r="144" spans="3:4" x14ac:dyDescent="0.2">
      <c r="C144" s="86"/>
      <c r="D144" s="86"/>
    </row>
    <row r="145" spans="3:4" x14ac:dyDescent="0.2">
      <c r="C145" s="86"/>
      <c r="D145" s="86"/>
    </row>
    <row r="146" spans="3:4" x14ac:dyDescent="0.2">
      <c r="C146" s="86"/>
      <c r="D146" s="86"/>
    </row>
    <row r="147" spans="3:4" x14ac:dyDescent="0.2">
      <c r="C147" s="86"/>
      <c r="D147" s="86"/>
    </row>
    <row r="148" spans="3:4" x14ac:dyDescent="0.2">
      <c r="C148" s="86"/>
      <c r="D148" s="86"/>
    </row>
    <row r="149" spans="3:4" ht="12.75" customHeight="1" x14ac:dyDescent="0.2">
      <c r="C149" s="86"/>
      <c r="D149" s="86"/>
    </row>
    <row r="150" spans="3:4" ht="12.75" customHeight="1" x14ac:dyDescent="0.2">
      <c r="C150" s="86"/>
      <c r="D150" s="86"/>
    </row>
    <row r="151" spans="3:4" x14ac:dyDescent="0.2">
      <c r="C151" s="86"/>
      <c r="D151" s="86"/>
    </row>
    <row r="152" spans="3:4" x14ac:dyDescent="0.2">
      <c r="C152" s="86"/>
      <c r="D152" s="86"/>
    </row>
    <row r="153" spans="3:4" x14ac:dyDescent="0.2">
      <c r="C153" s="86"/>
      <c r="D153" s="86"/>
    </row>
    <row r="154" spans="3:4" x14ac:dyDescent="0.2">
      <c r="C154" s="86"/>
      <c r="D154" s="86"/>
    </row>
    <row r="155" spans="3:4" x14ac:dyDescent="0.2">
      <c r="C155" s="86"/>
      <c r="D155" s="86"/>
    </row>
    <row r="156" spans="3:4" x14ac:dyDescent="0.2">
      <c r="C156" s="86"/>
      <c r="D156" s="86"/>
    </row>
    <row r="157" spans="3:4" x14ac:dyDescent="0.2">
      <c r="C157" s="86"/>
      <c r="D157" s="86"/>
    </row>
    <row r="158" spans="3:4" x14ac:dyDescent="0.2">
      <c r="C158" s="86"/>
      <c r="D158" s="86"/>
    </row>
    <row r="159" spans="3:4" x14ac:dyDescent="0.2">
      <c r="C159" s="86"/>
      <c r="D159" s="86"/>
    </row>
    <row r="160" spans="3:4" ht="15.75" customHeight="1" x14ac:dyDescent="0.2">
      <c r="C160" s="86"/>
      <c r="D160" s="86"/>
    </row>
    <row r="161" spans="3:4" ht="15" customHeight="1" x14ac:dyDescent="0.2">
      <c r="C161" s="86"/>
      <c r="D161" s="86"/>
    </row>
    <row r="162" spans="3:4" ht="15" customHeight="1" x14ac:dyDescent="0.2">
      <c r="C162" s="86"/>
      <c r="D162" s="86"/>
    </row>
    <row r="163" spans="3:4" ht="15" customHeight="1" x14ac:dyDescent="0.2">
      <c r="C163" s="86"/>
      <c r="D163" s="86"/>
    </row>
    <row r="164" spans="3:4" ht="15" customHeight="1" x14ac:dyDescent="0.2">
      <c r="C164" s="86"/>
      <c r="D164" s="86"/>
    </row>
    <row r="165" spans="3:4" ht="15" customHeight="1" x14ac:dyDescent="0.2">
      <c r="C165" s="86"/>
      <c r="D165" s="86"/>
    </row>
    <row r="166" spans="3:4" ht="15" customHeight="1" x14ac:dyDescent="0.2">
      <c r="C166" s="86"/>
      <c r="D166" s="86"/>
    </row>
    <row r="167" spans="3:4" ht="15" customHeight="1" x14ac:dyDescent="0.2">
      <c r="C167" s="86"/>
      <c r="D167" s="86"/>
    </row>
    <row r="168" spans="3:4" ht="15" customHeight="1" x14ac:dyDescent="0.2">
      <c r="C168" s="86"/>
      <c r="D168" s="86"/>
    </row>
    <row r="169" spans="3:4" x14ac:dyDescent="0.2">
      <c r="C169" s="86"/>
      <c r="D169" s="86"/>
    </row>
    <row r="170" spans="3:4" x14ac:dyDescent="0.2">
      <c r="C170" s="86"/>
      <c r="D170" s="86"/>
    </row>
    <row r="171" spans="3:4" x14ac:dyDescent="0.2">
      <c r="C171" s="86"/>
      <c r="D171" s="86"/>
    </row>
    <row r="172" spans="3:4" x14ac:dyDescent="0.2">
      <c r="C172" s="86"/>
      <c r="D172" s="86"/>
    </row>
    <row r="173" spans="3:4" ht="17.25" customHeight="1" x14ac:dyDescent="0.2">
      <c r="C173" s="86"/>
      <c r="D173" s="86"/>
    </row>
    <row r="174" spans="3:4" ht="15" customHeight="1" x14ac:dyDescent="0.2">
      <c r="C174" s="86"/>
      <c r="D174" s="86"/>
    </row>
    <row r="175" spans="3:4" x14ac:dyDescent="0.2">
      <c r="C175" s="86"/>
      <c r="D175" s="86"/>
    </row>
    <row r="176" spans="3:4" x14ac:dyDescent="0.2">
      <c r="C176" s="86"/>
      <c r="D176" s="86"/>
    </row>
    <row r="177" spans="3:4" ht="15" customHeight="1" x14ac:dyDescent="0.2">
      <c r="C177" s="86"/>
      <c r="D177" s="86"/>
    </row>
    <row r="178" spans="3:4" x14ac:dyDescent="0.2">
      <c r="C178" s="86"/>
      <c r="D178" s="86"/>
    </row>
    <row r="179" spans="3:4" x14ac:dyDescent="0.2">
      <c r="C179" s="86"/>
      <c r="D179" s="86"/>
    </row>
    <row r="180" spans="3:4" ht="16.5" customHeight="1" x14ac:dyDescent="0.2">
      <c r="C180" s="86"/>
      <c r="D180" s="86"/>
    </row>
    <row r="181" spans="3:4" x14ac:dyDescent="0.2">
      <c r="C181" s="86"/>
      <c r="D181" s="86"/>
    </row>
    <row r="182" spans="3:4" x14ac:dyDescent="0.2">
      <c r="C182" s="86"/>
      <c r="D182" s="86"/>
    </row>
    <row r="183" spans="3:4" x14ac:dyDescent="0.2">
      <c r="C183" s="86"/>
      <c r="D183" s="86"/>
    </row>
    <row r="184" spans="3:4" x14ac:dyDescent="0.2">
      <c r="C184" s="86"/>
      <c r="D184" s="86"/>
    </row>
    <row r="185" spans="3:4" x14ac:dyDescent="0.2">
      <c r="C185" s="86"/>
      <c r="D185" s="86"/>
    </row>
    <row r="186" spans="3:4" x14ac:dyDescent="0.2">
      <c r="C186" s="86"/>
      <c r="D186" s="86"/>
    </row>
    <row r="187" spans="3:4" x14ac:dyDescent="0.2">
      <c r="C187" s="86"/>
      <c r="D187" s="86"/>
    </row>
    <row r="188" spans="3:4" x14ac:dyDescent="0.2">
      <c r="C188" s="86"/>
      <c r="D188" s="86"/>
    </row>
    <row r="189" spans="3:4" x14ac:dyDescent="0.2">
      <c r="C189" s="86"/>
      <c r="D189" s="86"/>
    </row>
    <row r="190" spans="3:4" x14ac:dyDescent="0.2">
      <c r="C190" s="86"/>
      <c r="D190" s="86"/>
    </row>
    <row r="191" spans="3:4" x14ac:dyDescent="0.2">
      <c r="C191" s="86"/>
      <c r="D191" s="86"/>
    </row>
    <row r="192" spans="3:4" x14ac:dyDescent="0.2">
      <c r="C192" s="86"/>
      <c r="D192" s="86"/>
    </row>
    <row r="193" spans="3:4" x14ac:dyDescent="0.2">
      <c r="C193" s="86"/>
      <c r="D193" s="86"/>
    </row>
    <row r="194" spans="3:4" x14ac:dyDescent="0.2">
      <c r="C194" s="86"/>
      <c r="D194" s="86"/>
    </row>
    <row r="195" spans="3:4" x14ac:dyDescent="0.2">
      <c r="C195" s="86"/>
      <c r="D195" s="86"/>
    </row>
    <row r="196" spans="3:4" x14ac:dyDescent="0.2">
      <c r="C196" s="86"/>
      <c r="D196" s="86"/>
    </row>
    <row r="197" spans="3:4" x14ac:dyDescent="0.2">
      <c r="C197" s="86"/>
      <c r="D197" s="86"/>
    </row>
    <row r="198" spans="3:4" x14ac:dyDescent="0.2">
      <c r="C198" s="86"/>
      <c r="D198" s="86"/>
    </row>
    <row r="199" spans="3:4" x14ac:dyDescent="0.2">
      <c r="C199" s="86"/>
      <c r="D199" s="86"/>
    </row>
    <row r="200" spans="3:4" x14ac:dyDescent="0.2">
      <c r="C200" s="86"/>
      <c r="D200" s="86"/>
    </row>
    <row r="201" spans="3:4" x14ac:dyDescent="0.2">
      <c r="C201" s="86"/>
      <c r="D201" s="86"/>
    </row>
    <row r="202" spans="3:4" x14ac:dyDescent="0.2">
      <c r="C202" s="86"/>
      <c r="D202" s="86"/>
    </row>
    <row r="203" spans="3:4" x14ac:dyDescent="0.2">
      <c r="C203" s="86"/>
      <c r="D203" s="86"/>
    </row>
    <row r="204" spans="3:4" x14ac:dyDescent="0.2">
      <c r="C204" s="86"/>
      <c r="D204" s="86"/>
    </row>
    <row r="205" spans="3:4" x14ac:dyDescent="0.2">
      <c r="C205" s="86"/>
      <c r="D205" s="86"/>
    </row>
    <row r="206" spans="3:4" x14ac:dyDescent="0.2">
      <c r="C206" s="86"/>
      <c r="D206" s="86"/>
    </row>
    <row r="207" spans="3:4" x14ac:dyDescent="0.2">
      <c r="C207" s="86"/>
      <c r="D207" s="86"/>
    </row>
    <row r="208" spans="3:4" x14ac:dyDescent="0.2">
      <c r="C208" s="86"/>
      <c r="D208" s="86"/>
    </row>
    <row r="209" spans="3:4" x14ac:dyDescent="0.2">
      <c r="C209" s="86"/>
      <c r="D209" s="86"/>
    </row>
    <row r="210" spans="3:4" x14ac:dyDescent="0.2">
      <c r="C210" s="86"/>
      <c r="D210" s="86"/>
    </row>
    <row r="211" spans="3:4" x14ac:dyDescent="0.2">
      <c r="C211" s="86"/>
      <c r="D211" s="86"/>
    </row>
    <row r="212" spans="3:4" x14ac:dyDescent="0.2">
      <c r="C212" s="86"/>
      <c r="D212" s="86"/>
    </row>
    <row r="213" spans="3:4" x14ac:dyDescent="0.2">
      <c r="C213" s="86"/>
      <c r="D213" s="86"/>
    </row>
    <row r="214" spans="3:4" x14ac:dyDescent="0.2">
      <c r="C214" s="86"/>
      <c r="D214" s="86"/>
    </row>
    <row r="215" spans="3:4" x14ac:dyDescent="0.2">
      <c r="C215" s="86"/>
      <c r="D215" s="86"/>
    </row>
    <row r="216" spans="3:4" x14ac:dyDescent="0.2">
      <c r="C216" s="86"/>
      <c r="D216" s="86"/>
    </row>
    <row r="217" spans="3:4" x14ac:dyDescent="0.2">
      <c r="C217" s="86"/>
      <c r="D217" s="86"/>
    </row>
    <row r="218" spans="3:4" x14ac:dyDescent="0.2">
      <c r="C218" s="86"/>
      <c r="D218" s="86"/>
    </row>
    <row r="219" spans="3:4" x14ac:dyDescent="0.2">
      <c r="C219" s="86"/>
      <c r="D219" s="86"/>
    </row>
    <row r="220" spans="3:4" x14ac:dyDescent="0.2">
      <c r="C220" s="86"/>
      <c r="D220" s="86"/>
    </row>
    <row r="221" spans="3:4" ht="14.25" customHeight="1" x14ac:dyDescent="0.2">
      <c r="C221" s="86"/>
      <c r="D221" s="86"/>
    </row>
    <row r="222" spans="3:4" ht="15" customHeight="1" x14ac:dyDescent="0.2">
      <c r="C222" s="86"/>
      <c r="D222" s="86"/>
    </row>
    <row r="223" spans="3:4" x14ac:dyDescent="0.2">
      <c r="C223" s="86"/>
      <c r="D223" s="86"/>
    </row>
    <row r="224" spans="3:4" x14ac:dyDescent="0.2">
      <c r="C224" s="86"/>
      <c r="D224" s="86"/>
    </row>
    <row r="225" spans="3:4" x14ac:dyDescent="0.2">
      <c r="C225" s="86"/>
      <c r="D225" s="86"/>
    </row>
    <row r="226" spans="3:4" x14ac:dyDescent="0.2">
      <c r="C226" s="86"/>
      <c r="D226" s="86"/>
    </row>
    <row r="227" spans="3:4" x14ac:dyDescent="0.2">
      <c r="C227" s="86"/>
      <c r="D227" s="86"/>
    </row>
    <row r="228" spans="3:4" x14ac:dyDescent="0.2">
      <c r="C228" s="86"/>
      <c r="D228" s="86"/>
    </row>
    <row r="229" spans="3:4" x14ac:dyDescent="0.2">
      <c r="C229" s="86"/>
      <c r="D229" s="86"/>
    </row>
    <row r="230" spans="3:4" x14ac:dyDescent="0.2">
      <c r="C230" s="86"/>
      <c r="D230" s="86"/>
    </row>
    <row r="231" spans="3:4" x14ac:dyDescent="0.2">
      <c r="C231" s="86"/>
      <c r="D231" s="86"/>
    </row>
    <row r="232" spans="3:4" x14ac:dyDescent="0.2">
      <c r="C232" s="86"/>
      <c r="D232" s="86"/>
    </row>
    <row r="233" spans="3:4" x14ac:dyDescent="0.2">
      <c r="C233" s="86"/>
      <c r="D233" s="86"/>
    </row>
    <row r="234" spans="3:4" x14ac:dyDescent="0.2">
      <c r="C234" s="86"/>
      <c r="D234" s="86"/>
    </row>
    <row r="235" spans="3:4" x14ac:dyDescent="0.2">
      <c r="C235" s="86"/>
      <c r="D235" s="86"/>
    </row>
    <row r="236" spans="3:4" x14ac:dyDescent="0.2">
      <c r="C236" s="86"/>
      <c r="D236" s="86"/>
    </row>
    <row r="237" spans="3:4" x14ac:dyDescent="0.2">
      <c r="C237" s="86"/>
      <c r="D237" s="86"/>
    </row>
    <row r="238" spans="3:4" ht="15.75" customHeight="1" x14ac:dyDescent="0.2">
      <c r="C238" s="86"/>
      <c r="D238" s="86"/>
    </row>
    <row r="239" spans="3:4" ht="15" customHeight="1" x14ac:dyDescent="0.2">
      <c r="C239" s="86"/>
      <c r="D239" s="86"/>
    </row>
    <row r="240" spans="3:4" x14ac:dyDescent="0.2">
      <c r="C240" s="86"/>
      <c r="D240" s="86"/>
    </row>
    <row r="241" spans="3:4" ht="15" customHeight="1" x14ac:dyDescent="0.2">
      <c r="C241" s="86"/>
      <c r="D241" s="86"/>
    </row>
    <row r="242" spans="3:4" x14ac:dyDescent="0.2">
      <c r="C242" s="86"/>
      <c r="D242" s="86"/>
    </row>
    <row r="243" spans="3:4" x14ac:dyDescent="0.2">
      <c r="C243" s="86"/>
      <c r="D243" s="86"/>
    </row>
    <row r="244" spans="3:4" x14ac:dyDescent="0.2">
      <c r="C244" s="86"/>
      <c r="D244" s="86"/>
    </row>
    <row r="245" spans="3:4" x14ac:dyDescent="0.2">
      <c r="C245" s="86"/>
      <c r="D245" s="86"/>
    </row>
    <row r="246" spans="3:4" x14ac:dyDescent="0.2">
      <c r="C246" s="86"/>
      <c r="D246" s="86"/>
    </row>
    <row r="247" spans="3:4" x14ac:dyDescent="0.2">
      <c r="C247" s="86"/>
      <c r="D247" s="86"/>
    </row>
    <row r="248" spans="3:4" x14ac:dyDescent="0.2">
      <c r="C248" s="86"/>
      <c r="D248" s="86"/>
    </row>
    <row r="249" spans="3:4" x14ac:dyDescent="0.2">
      <c r="C249" s="86"/>
      <c r="D249" s="86"/>
    </row>
    <row r="250" spans="3:4" x14ac:dyDescent="0.2">
      <c r="C250" s="86"/>
      <c r="D250" s="86"/>
    </row>
    <row r="251" spans="3:4" x14ac:dyDescent="0.2">
      <c r="C251" s="86"/>
      <c r="D251" s="86"/>
    </row>
    <row r="252" spans="3:4" x14ac:dyDescent="0.2">
      <c r="C252" s="86"/>
      <c r="D252" s="86"/>
    </row>
    <row r="253" spans="3:4" x14ac:dyDescent="0.2">
      <c r="C253" s="86"/>
      <c r="D253" s="86"/>
    </row>
    <row r="254" spans="3:4" x14ac:dyDescent="0.2">
      <c r="C254" s="86"/>
      <c r="D254" s="86"/>
    </row>
    <row r="255" spans="3:4" ht="13.5" customHeight="1" x14ac:dyDescent="0.2">
      <c r="C255" s="86"/>
      <c r="D255" s="86"/>
    </row>
    <row r="256" spans="3:4" ht="15" customHeight="1" x14ac:dyDescent="0.2">
      <c r="C256" s="86"/>
      <c r="D256" s="86"/>
    </row>
    <row r="257" spans="3:4" x14ac:dyDescent="0.2">
      <c r="C257" s="86"/>
      <c r="D257" s="86"/>
    </row>
    <row r="258" spans="3:4" ht="15" customHeight="1" x14ac:dyDescent="0.2">
      <c r="C258" s="86"/>
      <c r="D258" s="86"/>
    </row>
    <row r="259" spans="3:4" x14ac:dyDescent="0.2">
      <c r="C259" s="86"/>
      <c r="D259" s="86"/>
    </row>
    <row r="260" spans="3:4" ht="15.75" customHeight="1" x14ac:dyDescent="0.2">
      <c r="C260" s="86"/>
      <c r="D260" s="86"/>
    </row>
    <row r="261" spans="3:4" x14ac:dyDescent="0.2">
      <c r="C261" s="86"/>
      <c r="D261" s="86"/>
    </row>
  </sheetData>
  <mergeCells count="3">
    <mergeCell ref="A14:C14"/>
    <mergeCell ref="A20:C20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tabSelected="1" workbookViewId="0">
      <selection activeCell="L2" sqref="L2"/>
    </sheetView>
  </sheetViews>
  <sheetFormatPr defaultColWidth="9.140625" defaultRowHeight="12.75" x14ac:dyDescent="0.2"/>
  <cols>
    <col min="1" max="1" width="30.28515625" customWidth="1"/>
    <col min="2" max="2" width="20.28515625" customWidth="1"/>
    <col min="3" max="4" width="18.285156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8.75" thickBot="1" x14ac:dyDescent="0.3">
      <c r="A1" s="233" t="s">
        <v>210</v>
      </c>
      <c r="B1" s="234"/>
      <c r="C1" s="234"/>
      <c r="D1" s="235"/>
      <c r="E1" s="67"/>
      <c r="F1" s="68"/>
      <c r="G1" s="68"/>
      <c r="H1" s="68"/>
      <c r="I1" s="68"/>
      <c r="J1" s="68"/>
      <c r="K1" s="68"/>
      <c r="L1" s="68"/>
    </row>
    <row r="2" spans="1:12" ht="9.75" customHeight="1" thickBot="1" x14ac:dyDescent="0.25">
      <c r="A2" s="36"/>
      <c r="B2" s="37"/>
      <c r="C2" s="37"/>
      <c r="D2" s="37"/>
      <c r="E2" s="37"/>
      <c r="F2" s="34"/>
      <c r="G2" s="34"/>
      <c r="H2" s="35"/>
      <c r="I2" s="35"/>
      <c r="J2" s="35"/>
      <c r="K2" s="35"/>
      <c r="L2" s="35"/>
    </row>
    <row r="3" spans="1:12" ht="21.75" customHeight="1" thickBot="1" x14ac:dyDescent="0.25">
      <c r="A3" s="123"/>
      <c r="B3" s="124" t="s">
        <v>60</v>
      </c>
      <c r="C3" s="125" t="s">
        <v>58</v>
      </c>
      <c r="D3" s="125" t="s">
        <v>171</v>
      </c>
      <c r="E3" s="37"/>
      <c r="F3" s="34"/>
      <c r="G3" s="34"/>
      <c r="H3" s="35"/>
      <c r="I3" s="35"/>
      <c r="J3" s="35"/>
      <c r="K3" s="35"/>
      <c r="L3" s="35"/>
    </row>
    <row r="4" spans="1:12" ht="21.75" customHeight="1" x14ac:dyDescent="0.2">
      <c r="A4" s="126" t="s">
        <v>200</v>
      </c>
      <c r="B4" s="127">
        <v>22000</v>
      </c>
      <c r="C4" s="128">
        <v>800</v>
      </c>
      <c r="D4" s="128">
        <f>B4-C4</f>
        <v>21200</v>
      </c>
      <c r="E4" s="37"/>
      <c r="F4" s="34"/>
      <c r="G4" s="34"/>
      <c r="H4" s="35"/>
      <c r="I4" s="35"/>
      <c r="J4" s="35"/>
      <c r="K4" s="35"/>
      <c r="L4" s="35"/>
    </row>
    <row r="5" spans="1:12" ht="21.75" customHeight="1" x14ac:dyDescent="0.2">
      <c r="A5" s="141" t="s">
        <v>68</v>
      </c>
      <c r="B5" s="107">
        <v>4000</v>
      </c>
      <c r="C5" s="140">
        <v>0</v>
      </c>
      <c r="D5" s="140">
        <f>B5-C5</f>
        <v>4000</v>
      </c>
      <c r="E5" s="37"/>
      <c r="F5" s="34"/>
      <c r="G5" s="34"/>
      <c r="H5" s="35"/>
      <c r="I5" s="35"/>
      <c r="J5" s="35"/>
      <c r="K5" s="35"/>
      <c r="L5" s="35"/>
    </row>
    <row r="6" spans="1:12" ht="30" customHeight="1" x14ac:dyDescent="0.2">
      <c r="A6" s="141" t="s">
        <v>201</v>
      </c>
      <c r="B6" s="107">
        <v>5000</v>
      </c>
      <c r="C6" s="140">
        <v>0</v>
      </c>
      <c r="D6" s="140">
        <f t="shared" ref="D6:D10" si="0">B6-C6</f>
        <v>5000</v>
      </c>
      <c r="E6" s="37"/>
      <c r="F6" s="34"/>
      <c r="G6" s="34"/>
      <c r="H6" s="35"/>
      <c r="I6" s="35"/>
      <c r="J6" s="35"/>
      <c r="K6" s="35"/>
      <c r="L6" s="35"/>
    </row>
    <row r="7" spans="1:12" ht="21.75" customHeight="1" x14ac:dyDescent="0.2">
      <c r="A7" s="141" t="s">
        <v>202</v>
      </c>
      <c r="B7" s="107">
        <v>4398.97</v>
      </c>
      <c r="C7" s="140">
        <v>0</v>
      </c>
      <c r="D7" s="140">
        <f t="shared" si="0"/>
        <v>4398.97</v>
      </c>
      <c r="E7" s="37"/>
      <c r="F7" s="34"/>
      <c r="G7" s="34"/>
      <c r="H7" s="35"/>
      <c r="I7" s="35"/>
      <c r="J7" s="35"/>
      <c r="K7" s="35"/>
      <c r="L7" s="35"/>
    </row>
    <row r="8" spans="1:12" ht="24.75" customHeight="1" x14ac:dyDescent="0.2">
      <c r="A8" s="141" t="s">
        <v>12</v>
      </c>
      <c r="B8" s="107">
        <v>3000</v>
      </c>
      <c r="C8" s="140">
        <v>0</v>
      </c>
      <c r="D8" s="140">
        <f t="shared" si="0"/>
        <v>3000</v>
      </c>
      <c r="E8" s="37"/>
      <c r="F8" s="34"/>
      <c r="G8" s="34"/>
      <c r="H8" s="35"/>
      <c r="I8" s="35"/>
      <c r="J8" s="35"/>
      <c r="K8" s="35"/>
      <c r="L8" s="35"/>
    </row>
    <row r="9" spans="1:12" ht="21.75" customHeight="1" x14ac:dyDescent="0.2">
      <c r="A9" s="141" t="s">
        <v>13</v>
      </c>
      <c r="B9" s="107">
        <v>3000</v>
      </c>
      <c r="C9" s="140">
        <v>0</v>
      </c>
      <c r="D9" s="140">
        <f t="shared" si="0"/>
        <v>3000</v>
      </c>
      <c r="E9" s="37"/>
      <c r="F9" s="34"/>
      <c r="G9" s="34"/>
      <c r="H9" s="35"/>
      <c r="I9" s="35"/>
      <c r="J9" s="35"/>
      <c r="K9" s="35"/>
      <c r="L9" s="35"/>
    </row>
    <row r="10" spans="1:12" ht="21.75" customHeight="1" x14ac:dyDescent="0.2">
      <c r="A10" s="129" t="s">
        <v>203</v>
      </c>
      <c r="B10" s="104">
        <v>10000</v>
      </c>
      <c r="C10" s="130">
        <v>0</v>
      </c>
      <c r="D10" s="140">
        <f t="shared" si="0"/>
        <v>10000</v>
      </c>
      <c r="E10" s="37"/>
      <c r="F10" s="34"/>
      <c r="G10" s="34"/>
      <c r="H10" s="35"/>
      <c r="I10" s="35"/>
      <c r="J10" s="35"/>
      <c r="K10" s="35"/>
      <c r="L10" s="35"/>
    </row>
    <row r="11" spans="1:12" ht="21.75" customHeight="1" x14ac:dyDescent="0.2">
      <c r="A11" s="129" t="s">
        <v>204</v>
      </c>
      <c r="B11" s="104">
        <v>175000</v>
      </c>
      <c r="C11" s="130">
        <v>240000</v>
      </c>
      <c r="D11" s="130">
        <f t="shared" ref="D11:D18" si="1">B11-C11</f>
        <v>-65000</v>
      </c>
      <c r="E11" s="37"/>
      <c r="F11" s="34"/>
      <c r="G11" s="34"/>
      <c r="H11" s="35"/>
      <c r="I11" s="35"/>
      <c r="J11" s="35"/>
      <c r="K11" s="35"/>
      <c r="L11" s="35"/>
    </row>
    <row r="12" spans="1:12" ht="21.75" customHeight="1" x14ac:dyDescent="0.2">
      <c r="A12" s="129" t="s">
        <v>142</v>
      </c>
      <c r="B12" s="104">
        <v>2000</v>
      </c>
      <c r="C12" s="130">
        <v>0</v>
      </c>
      <c r="D12" s="130">
        <f t="shared" si="1"/>
        <v>2000</v>
      </c>
      <c r="E12" s="37"/>
      <c r="F12" s="34"/>
      <c r="G12" s="34"/>
      <c r="H12" s="35"/>
      <c r="I12" s="35"/>
      <c r="J12" s="35"/>
      <c r="K12" s="35"/>
      <c r="L12" s="35"/>
    </row>
    <row r="13" spans="1:12" ht="21.75" customHeight="1" x14ac:dyDescent="0.2">
      <c r="A13" s="129" t="s">
        <v>205</v>
      </c>
      <c r="B13" s="104">
        <v>7200</v>
      </c>
      <c r="C13" s="130">
        <v>1886.45</v>
      </c>
      <c r="D13" s="130">
        <f t="shared" si="1"/>
        <v>5313.55</v>
      </c>
      <c r="E13" s="37"/>
      <c r="F13" s="34"/>
      <c r="G13" s="34"/>
      <c r="H13" s="35"/>
      <c r="I13" s="35"/>
      <c r="J13" s="35"/>
      <c r="K13" s="35"/>
      <c r="L13" s="35"/>
    </row>
    <row r="14" spans="1:12" ht="21.75" customHeight="1" x14ac:dyDescent="0.2">
      <c r="A14" s="129" t="s">
        <v>206</v>
      </c>
      <c r="B14" s="104">
        <v>7000</v>
      </c>
      <c r="C14" s="130">
        <v>2205.8000000000002</v>
      </c>
      <c r="D14" s="130">
        <f t="shared" si="1"/>
        <v>4794.2</v>
      </c>
      <c r="E14" s="37"/>
      <c r="F14" s="34"/>
      <c r="G14" s="34"/>
      <c r="H14" s="35"/>
      <c r="I14" s="35"/>
      <c r="J14" s="35"/>
      <c r="K14" s="35"/>
      <c r="L14" s="35"/>
    </row>
    <row r="15" spans="1:12" ht="21.75" customHeight="1" x14ac:dyDescent="0.2">
      <c r="A15" s="129" t="s">
        <v>207</v>
      </c>
      <c r="B15" s="104">
        <v>2300</v>
      </c>
      <c r="C15" s="130">
        <v>0</v>
      </c>
      <c r="D15" s="130">
        <f t="shared" si="1"/>
        <v>2300</v>
      </c>
      <c r="E15" s="37"/>
      <c r="F15" s="34"/>
      <c r="G15" s="34"/>
      <c r="H15" s="35"/>
      <c r="I15" s="35"/>
      <c r="J15" s="35"/>
      <c r="K15" s="35"/>
      <c r="L15" s="35"/>
    </row>
    <row r="16" spans="1:12" ht="21.75" customHeight="1" x14ac:dyDescent="0.2">
      <c r="A16" s="129" t="s">
        <v>208</v>
      </c>
      <c r="B16" s="104">
        <v>0</v>
      </c>
      <c r="C16" s="130">
        <v>1100</v>
      </c>
      <c r="D16" s="130">
        <f t="shared" si="1"/>
        <v>-1100</v>
      </c>
      <c r="E16" s="37"/>
      <c r="F16" s="34"/>
      <c r="G16" s="34"/>
      <c r="H16" s="35"/>
      <c r="I16" s="35"/>
      <c r="J16" s="35"/>
      <c r="K16" s="35"/>
      <c r="L16" s="35"/>
    </row>
    <row r="17" spans="1:12" ht="21.75" customHeight="1" x14ac:dyDescent="0.2">
      <c r="A17" s="129" t="s">
        <v>209</v>
      </c>
      <c r="B17" s="104">
        <v>0</v>
      </c>
      <c r="C17" s="130">
        <v>0</v>
      </c>
      <c r="D17" s="130">
        <f t="shared" si="1"/>
        <v>0</v>
      </c>
      <c r="E17" s="37"/>
      <c r="F17" s="34"/>
      <c r="G17" s="34"/>
      <c r="H17" s="35"/>
      <c r="I17" s="35"/>
      <c r="J17" s="35"/>
      <c r="K17" s="35"/>
      <c r="L17" s="35"/>
    </row>
    <row r="18" spans="1:12" ht="21.75" customHeight="1" thickBot="1" x14ac:dyDescent="0.25">
      <c r="A18" s="129" t="s">
        <v>74</v>
      </c>
      <c r="B18" s="104">
        <v>2500</v>
      </c>
      <c r="C18" s="130">
        <v>0</v>
      </c>
      <c r="D18" s="130">
        <f t="shared" si="1"/>
        <v>2500</v>
      </c>
      <c r="E18" s="37"/>
      <c r="F18" s="34"/>
      <c r="G18" s="34"/>
      <c r="H18" s="35"/>
      <c r="I18" s="35"/>
      <c r="J18" s="35"/>
      <c r="K18" s="35"/>
      <c r="L18" s="35"/>
    </row>
    <row r="19" spans="1:12" ht="21.75" customHeight="1" thickBot="1" x14ac:dyDescent="0.25">
      <c r="A19" s="123" t="s">
        <v>109</v>
      </c>
      <c r="B19" s="131">
        <f>SUM(B4:B18)</f>
        <v>247398.97</v>
      </c>
      <c r="C19" s="132">
        <f>SUM(C4:C18)</f>
        <v>245992.25</v>
      </c>
      <c r="D19" s="132">
        <f>SUM(D4:D18)</f>
        <v>1406.7200000000012</v>
      </c>
      <c r="E19" s="37"/>
      <c r="F19" s="34"/>
      <c r="G19" s="34"/>
      <c r="H19" s="35"/>
      <c r="I19" s="35"/>
      <c r="J19" s="35"/>
      <c r="K19" s="35"/>
      <c r="L19" s="35"/>
    </row>
    <row r="20" spans="1:12" ht="9.75" customHeight="1" x14ac:dyDescent="0.2">
      <c r="A20" s="36"/>
      <c r="B20" s="74"/>
      <c r="C20" s="74"/>
      <c r="D20" s="74"/>
      <c r="E20" s="37"/>
      <c r="F20" s="34"/>
      <c r="G20" s="34"/>
      <c r="H20" s="35"/>
      <c r="I20" s="35"/>
      <c r="J20" s="35"/>
      <c r="K20" s="35"/>
      <c r="L20" s="35"/>
    </row>
    <row r="21" spans="1:12" ht="15" customHeight="1" x14ac:dyDescent="0.2">
      <c r="C21" s="86"/>
      <c r="D21" s="86"/>
    </row>
    <row r="22" spans="1:12" x14ac:dyDescent="0.2">
      <c r="C22" s="86"/>
      <c r="D22" s="86"/>
    </row>
    <row r="23" spans="1:12" x14ac:dyDescent="0.2">
      <c r="C23" s="86"/>
      <c r="D23" s="86"/>
    </row>
    <row r="24" spans="1:12" x14ac:dyDescent="0.2">
      <c r="C24" s="86"/>
      <c r="D24" s="86"/>
    </row>
    <row r="25" spans="1:12" x14ac:dyDescent="0.2">
      <c r="C25" s="86"/>
      <c r="D25" s="86"/>
    </row>
    <row r="26" spans="1:12" x14ac:dyDescent="0.2">
      <c r="C26" s="86"/>
      <c r="D26" s="86"/>
    </row>
    <row r="27" spans="1:12" x14ac:dyDescent="0.2">
      <c r="C27" s="86"/>
      <c r="D27" s="86"/>
    </row>
    <row r="28" spans="1:12" x14ac:dyDescent="0.2">
      <c r="C28" s="86"/>
      <c r="D28" s="86"/>
    </row>
    <row r="29" spans="1:12" x14ac:dyDescent="0.2">
      <c r="C29" s="86"/>
      <c r="D29" s="86"/>
    </row>
    <row r="30" spans="1:12" x14ac:dyDescent="0.2">
      <c r="C30" s="86"/>
      <c r="D30" s="86"/>
    </row>
    <row r="31" spans="1:12" x14ac:dyDescent="0.2">
      <c r="C31" s="86"/>
      <c r="D31" s="86"/>
    </row>
    <row r="32" spans="1:12" x14ac:dyDescent="0.2">
      <c r="C32" s="86"/>
      <c r="D32" s="86"/>
    </row>
    <row r="33" spans="3:4" x14ac:dyDescent="0.2">
      <c r="C33" s="86"/>
      <c r="D33" s="86"/>
    </row>
    <row r="34" spans="3:4" x14ac:dyDescent="0.2">
      <c r="C34" s="86"/>
      <c r="D34" s="86"/>
    </row>
    <row r="35" spans="3:4" x14ac:dyDescent="0.2">
      <c r="C35" s="86"/>
      <c r="D35" s="86"/>
    </row>
    <row r="36" spans="3:4" x14ac:dyDescent="0.2">
      <c r="C36" s="86"/>
      <c r="D36" s="86"/>
    </row>
    <row r="37" spans="3:4" x14ac:dyDescent="0.2">
      <c r="C37" s="86"/>
      <c r="D37" s="86"/>
    </row>
    <row r="38" spans="3:4" x14ac:dyDescent="0.2">
      <c r="C38" s="86"/>
      <c r="D38" s="86"/>
    </row>
    <row r="39" spans="3:4" x14ac:dyDescent="0.2">
      <c r="C39" s="86"/>
      <c r="D39" s="86"/>
    </row>
    <row r="40" spans="3:4" x14ac:dyDescent="0.2">
      <c r="C40" s="86"/>
      <c r="D40" s="86"/>
    </row>
    <row r="41" spans="3:4" x14ac:dyDescent="0.2">
      <c r="C41" s="86"/>
      <c r="D41" s="86"/>
    </row>
    <row r="42" spans="3:4" x14ac:dyDescent="0.2">
      <c r="C42" s="86"/>
      <c r="D42" s="86"/>
    </row>
    <row r="43" spans="3:4" x14ac:dyDescent="0.2">
      <c r="C43" s="86"/>
      <c r="D43" s="86"/>
    </row>
    <row r="44" spans="3:4" x14ac:dyDescent="0.2">
      <c r="C44" s="86"/>
      <c r="D44" s="86"/>
    </row>
    <row r="45" spans="3:4" x14ac:dyDescent="0.2">
      <c r="C45" s="86"/>
      <c r="D45" s="86"/>
    </row>
    <row r="46" spans="3:4" x14ac:dyDescent="0.2">
      <c r="C46" s="86"/>
      <c r="D46" s="86"/>
    </row>
    <row r="47" spans="3:4" x14ac:dyDescent="0.2">
      <c r="C47" s="86"/>
      <c r="D47" s="86"/>
    </row>
    <row r="48" spans="3:4" x14ac:dyDescent="0.2">
      <c r="C48" s="86"/>
      <c r="D48" s="86"/>
    </row>
    <row r="49" spans="3:4" x14ac:dyDescent="0.2">
      <c r="C49" s="86"/>
      <c r="D49" s="86"/>
    </row>
    <row r="50" spans="3:4" x14ac:dyDescent="0.2">
      <c r="C50" s="86"/>
      <c r="D50" s="86"/>
    </row>
    <row r="51" spans="3:4" x14ac:dyDescent="0.2">
      <c r="C51" s="86"/>
      <c r="D51" s="86"/>
    </row>
    <row r="52" spans="3:4" x14ac:dyDescent="0.2">
      <c r="C52" s="86"/>
      <c r="D52" s="86"/>
    </row>
    <row r="53" spans="3:4" x14ac:dyDescent="0.2">
      <c r="C53" s="86"/>
      <c r="D53" s="86"/>
    </row>
    <row r="54" spans="3:4" x14ac:dyDescent="0.2">
      <c r="C54" s="86"/>
      <c r="D54" s="86"/>
    </row>
    <row r="55" spans="3:4" x14ac:dyDescent="0.2">
      <c r="C55" s="86"/>
      <c r="D55" s="86"/>
    </row>
    <row r="56" spans="3:4" x14ac:dyDescent="0.2">
      <c r="C56" s="86"/>
      <c r="D56" s="86"/>
    </row>
    <row r="57" spans="3:4" x14ac:dyDescent="0.2">
      <c r="C57" s="86"/>
      <c r="D57" s="86"/>
    </row>
    <row r="58" spans="3:4" x14ac:dyDescent="0.2">
      <c r="C58" s="86"/>
      <c r="D58" s="86"/>
    </row>
    <row r="59" spans="3:4" x14ac:dyDescent="0.2">
      <c r="C59" s="86"/>
      <c r="D59" s="86"/>
    </row>
    <row r="60" spans="3:4" x14ac:dyDescent="0.2">
      <c r="C60" s="86"/>
      <c r="D60" s="86"/>
    </row>
    <row r="61" spans="3:4" x14ac:dyDescent="0.2">
      <c r="C61" s="86"/>
      <c r="D61" s="86"/>
    </row>
    <row r="62" spans="3:4" x14ac:dyDescent="0.2">
      <c r="C62" s="86"/>
      <c r="D62" s="86"/>
    </row>
    <row r="63" spans="3:4" x14ac:dyDescent="0.2">
      <c r="C63" s="86"/>
      <c r="D63" s="86"/>
    </row>
    <row r="64" spans="3:4" x14ac:dyDescent="0.2">
      <c r="C64" s="86"/>
      <c r="D64" s="86"/>
    </row>
    <row r="65" spans="3:4" x14ac:dyDescent="0.2">
      <c r="C65" s="86"/>
      <c r="D65" s="86"/>
    </row>
    <row r="66" spans="3:4" x14ac:dyDescent="0.2">
      <c r="C66" s="86"/>
      <c r="D66" s="86"/>
    </row>
    <row r="67" spans="3:4" x14ac:dyDescent="0.2">
      <c r="C67" s="86"/>
      <c r="D67" s="86"/>
    </row>
    <row r="68" spans="3:4" x14ac:dyDescent="0.2">
      <c r="C68" s="86"/>
      <c r="D68" s="86"/>
    </row>
    <row r="69" spans="3:4" x14ac:dyDescent="0.2">
      <c r="C69" s="86"/>
      <c r="D69" s="86"/>
    </row>
    <row r="70" spans="3:4" x14ac:dyDescent="0.2">
      <c r="C70" s="86"/>
      <c r="D70" s="86"/>
    </row>
    <row r="71" spans="3:4" x14ac:dyDescent="0.2">
      <c r="C71" s="86"/>
      <c r="D71" s="86"/>
    </row>
    <row r="72" spans="3:4" x14ac:dyDescent="0.2">
      <c r="C72" s="86"/>
      <c r="D72" s="86"/>
    </row>
    <row r="73" spans="3:4" x14ac:dyDescent="0.2">
      <c r="C73" s="86"/>
      <c r="D73" s="86"/>
    </row>
    <row r="74" spans="3:4" x14ac:dyDescent="0.2">
      <c r="C74" s="86"/>
      <c r="D74" s="86"/>
    </row>
    <row r="75" spans="3:4" x14ac:dyDescent="0.2">
      <c r="C75" s="86"/>
      <c r="D75" s="86"/>
    </row>
    <row r="76" spans="3:4" x14ac:dyDescent="0.2">
      <c r="C76" s="86"/>
      <c r="D76" s="86"/>
    </row>
    <row r="77" spans="3:4" x14ac:dyDescent="0.2">
      <c r="C77" s="86"/>
      <c r="D77" s="86"/>
    </row>
    <row r="78" spans="3:4" x14ac:dyDescent="0.2">
      <c r="C78" s="86"/>
      <c r="D78" s="86"/>
    </row>
    <row r="79" spans="3:4" x14ac:dyDescent="0.2">
      <c r="C79" s="86"/>
      <c r="D79" s="86"/>
    </row>
    <row r="80" spans="3:4" x14ac:dyDescent="0.2">
      <c r="C80" s="86"/>
      <c r="D80" s="86"/>
    </row>
    <row r="81" spans="3:4" x14ac:dyDescent="0.2">
      <c r="C81" s="86"/>
      <c r="D81" s="86"/>
    </row>
    <row r="82" spans="3:4" x14ac:dyDescent="0.2">
      <c r="C82" s="86"/>
      <c r="D82" s="86"/>
    </row>
    <row r="83" spans="3:4" x14ac:dyDescent="0.2">
      <c r="C83" s="86"/>
      <c r="D83" s="86"/>
    </row>
    <row r="84" spans="3:4" x14ac:dyDescent="0.2">
      <c r="C84" s="86"/>
      <c r="D84" s="86"/>
    </row>
    <row r="85" spans="3:4" x14ac:dyDescent="0.2">
      <c r="C85" s="86"/>
      <c r="D85" s="86"/>
    </row>
    <row r="86" spans="3:4" x14ac:dyDescent="0.2">
      <c r="C86" s="86"/>
      <c r="D86" s="86"/>
    </row>
    <row r="87" spans="3:4" x14ac:dyDescent="0.2">
      <c r="C87" s="86"/>
      <c r="D87" s="86"/>
    </row>
    <row r="88" spans="3:4" x14ac:dyDescent="0.2">
      <c r="C88" s="86"/>
      <c r="D88" s="86"/>
    </row>
    <row r="89" spans="3:4" x14ac:dyDescent="0.2">
      <c r="C89" s="86"/>
      <c r="D89" s="86"/>
    </row>
    <row r="90" spans="3:4" x14ac:dyDescent="0.2">
      <c r="C90" s="86"/>
      <c r="D90" s="86"/>
    </row>
    <row r="91" spans="3:4" x14ac:dyDescent="0.2">
      <c r="C91" s="86"/>
      <c r="D91" s="86"/>
    </row>
    <row r="92" spans="3:4" x14ac:dyDescent="0.2">
      <c r="C92" s="86"/>
      <c r="D92" s="86"/>
    </row>
    <row r="93" spans="3:4" x14ac:dyDescent="0.2">
      <c r="C93" s="86"/>
      <c r="D93" s="86"/>
    </row>
    <row r="94" spans="3:4" x14ac:dyDescent="0.2">
      <c r="C94" s="86"/>
      <c r="D94" s="86"/>
    </row>
    <row r="95" spans="3:4" x14ac:dyDescent="0.2">
      <c r="C95" s="86"/>
      <c r="D95" s="86"/>
    </row>
    <row r="96" spans="3:4" x14ac:dyDescent="0.2">
      <c r="C96" s="86"/>
      <c r="D96" s="86"/>
    </row>
    <row r="97" spans="3:4" x14ac:dyDescent="0.2">
      <c r="C97" s="86"/>
      <c r="D97" s="86"/>
    </row>
    <row r="98" spans="3:4" x14ac:dyDescent="0.2">
      <c r="C98" s="86"/>
      <c r="D98" s="86"/>
    </row>
    <row r="99" spans="3:4" x14ac:dyDescent="0.2">
      <c r="C99" s="86"/>
      <c r="D99" s="86"/>
    </row>
    <row r="100" spans="3:4" x14ac:dyDescent="0.2">
      <c r="C100" s="86"/>
      <c r="D100" s="86"/>
    </row>
    <row r="101" spans="3:4" x14ac:dyDescent="0.2">
      <c r="C101" s="86"/>
      <c r="D101" s="86"/>
    </row>
    <row r="102" spans="3:4" x14ac:dyDescent="0.2">
      <c r="C102" s="86"/>
      <c r="D102" s="86"/>
    </row>
    <row r="103" spans="3:4" x14ac:dyDescent="0.2">
      <c r="C103" s="86"/>
      <c r="D103" s="86"/>
    </row>
    <row r="104" spans="3:4" x14ac:dyDescent="0.2">
      <c r="C104" s="86"/>
      <c r="D104" s="86"/>
    </row>
    <row r="105" spans="3:4" x14ac:dyDescent="0.2">
      <c r="C105" s="86"/>
      <c r="D105" s="86"/>
    </row>
    <row r="106" spans="3:4" x14ac:dyDescent="0.2">
      <c r="C106" s="86"/>
      <c r="D106" s="86"/>
    </row>
    <row r="107" spans="3:4" x14ac:dyDescent="0.2">
      <c r="C107" s="86"/>
      <c r="D107" s="86"/>
    </row>
    <row r="108" spans="3:4" x14ac:dyDescent="0.2">
      <c r="C108" s="86"/>
      <c r="D108" s="86"/>
    </row>
    <row r="109" spans="3:4" x14ac:dyDescent="0.2">
      <c r="C109" s="86"/>
      <c r="D109" s="86"/>
    </row>
    <row r="110" spans="3:4" x14ac:dyDescent="0.2">
      <c r="C110" s="86"/>
      <c r="D110" s="86"/>
    </row>
    <row r="111" spans="3:4" x14ac:dyDescent="0.2">
      <c r="C111" s="86"/>
      <c r="D111" s="86"/>
    </row>
    <row r="112" spans="3:4" x14ac:dyDescent="0.2">
      <c r="C112" s="86"/>
      <c r="D112" s="86"/>
    </row>
    <row r="113" spans="3:4" x14ac:dyDescent="0.2">
      <c r="C113" s="86"/>
      <c r="D113" s="86"/>
    </row>
    <row r="114" spans="3:4" x14ac:dyDescent="0.2">
      <c r="C114" s="86"/>
      <c r="D114" s="86"/>
    </row>
    <row r="115" spans="3:4" x14ac:dyDescent="0.2">
      <c r="C115" s="86"/>
      <c r="D115" s="86"/>
    </row>
    <row r="116" spans="3:4" x14ac:dyDescent="0.2">
      <c r="C116" s="86"/>
      <c r="D116" s="86"/>
    </row>
    <row r="117" spans="3:4" x14ac:dyDescent="0.2">
      <c r="C117" s="86"/>
      <c r="D117" s="86"/>
    </row>
    <row r="118" spans="3:4" x14ac:dyDescent="0.2">
      <c r="C118" s="86"/>
      <c r="D118" s="86"/>
    </row>
    <row r="119" spans="3:4" x14ac:dyDescent="0.2">
      <c r="C119" s="86"/>
      <c r="D119" s="86"/>
    </row>
    <row r="120" spans="3:4" x14ac:dyDescent="0.2">
      <c r="C120" s="86"/>
      <c r="D120" s="86"/>
    </row>
    <row r="121" spans="3:4" x14ac:dyDescent="0.2">
      <c r="C121" s="86"/>
      <c r="D121" s="86"/>
    </row>
    <row r="122" spans="3:4" x14ac:dyDescent="0.2">
      <c r="C122" s="86"/>
      <c r="D122" s="86"/>
    </row>
    <row r="123" spans="3:4" x14ac:dyDescent="0.2">
      <c r="C123" s="86"/>
      <c r="D123" s="86"/>
    </row>
    <row r="124" spans="3:4" x14ac:dyDescent="0.2">
      <c r="C124" s="86"/>
      <c r="D124" s="86"/>
    </row>
    <row r="125" spans="3:4" x14ac:dyDescent="0.2">
      <c r="C125" s="86"/>
      <c r="D125" s="86"/>
    </row>
    <row r="126" spans="3:4" x14ac:dyDescent="0.2">
      <c r="C126" s="86"/>
      <c r="D126" s="86"/>
    </row>
    <row r="127" spans="3:4" x14ac:dyDescent="0.2">
      <c r="C127" s="86"/>
      <c r="D127" s="86"/>
    </row>
    <row r="128" spans="3:4" x14ac:dyDescent="0.2">
      <c r="C128" s="86"/>
      <c r="D128" s="86"/>
    </row>
    <row r="129" spans="3:4" x14ac:dyDescent="0.2">
      <c r="C129" s="86"/>
      <c r="D129" s="86"/>
    </row>
    <row r="130" spans="3:4" x14ac:dyDescent="0.2">
      <c r="C130" s="86"/>
      <c r="D130" s="86"/>
    </row>
    <row r="131" spans="3:4" x14ac:dyDescent="0.2">
      <c r="C131" s="86"/>
      <c r="D131" s="86"/>
    </row>
    <row r="132" spans="3:4" x14ac:dyDescent="0.2">
      <c r="C132" s="86"/>
      <c r="D132" s="86"/>
    </row>
    <row r="133" spans="3:4" x14ac:dyDescent="0.2">
      <c r="C133" s="86"/>
      <c r="D133" s="86"/>
    </row>
    <row r="134" spans="3:4" x14ac:dyDescent="0.2">
      <c r="C134" s="86"/>
      <c r="D134" s="86"/>
    </row>
    <row r="135" spans="3:4" x14ac:dyDescent="0.2">
      <c r="C135" s="86"/>
      <c r="D135" s="86"/>
    </row>
    <row r="136" spans="3:4" x14ac:dyDescent="0.2">
      <c r="C136" s="86"/>
      <c r="D136" s="86"/>
    </row>
    <row r="137" spans="3:4" x14ac:dyDescent="0.2">
      <c r="C137" s="86"/>
      <c r="D137" s="86"/>
    </row>
    <row r="138" spans="3:4" x14ac:dyDescent="0.2">
      <c r="C138" s="86"/>
      <c r="D138" s="86"/>
    </row>
    <row r="139" spans="3:4" x14ac:dyDescent="0.2">
      <c r="C139" s="86"/>
      <c r="D139" s="86"/>
    </row>
    <row r="140" spans="3:4" x14ac:dyDescent="0.2">
      <c r="C140" s="86"/>
      <c r="D140" s="86"/>
    </row>
    <row r="141" spans="3:4" x14ac:dyDescent="0.2">
      <c r="C141" s="86"/>
      <c r="D141" s="86"/>
    </row>
    <row r="142" spans="3:4" x14ac:dyDescent="0.2">
      <c r="C142" s="86"/>
      <c r="D142" s="86"/>
    </row>
    <row r="143" spans="3:4" x14ac:dyDescent="0.2">
      <c r="C143" s="86"/>
      <c r="D143" s="86"/>
    </row>
    <row r="144" spans="3:4" x14ac:dyDescent="0.2">
      <c r="C144" s="86"/>
      <c r="D144" s="86"/>
    </row>
    <row r="145" spans="3:4" x14ac:dyDescent="0.2">
      <c r="C145" s="86"/>
      <c r="D145" s="86"/>
    </row>
    <row r="146" spans="3:4" x14ac:dyDescent="0.2">
      <c r="C146" s="86"/>
      <c r="D146" s="86"/>
    </row>
    <row r="147" spans="3:4" x14ac:dyDescent="0.2">
      <c r="C147" s="86"/>
      <c r="D147" s="86"/>
    </row>
    <row r="148" spans="3:4" x14ac:dyDescent="0.2">
      <c r="C148" s="86"/>
      <c r="D148" s="86"/>
    </row>
    <row r="149" spans="3:4" x14ac:dyDescent="0.2">
      <c r="C149" s="86"/>
      <c r="D149" s="86"/>
    </row>
    <row r="150" spans="3:4" x14ac:dyDescent="0.2">
      <c r="C150" s="86"/>
      <c r="D150" s="86"/>
    </row>
    <row r="151" spans="3:4" x14ac:dyDescent="0.2">
      <c r="C151" s="86"/>
      <c r="D151" s="86"/>
    </row>
    <row r="152" spans="3:4" x14ac:dyDescent="0.2">
      <c r="C152" s="86"/>
      <c r="D152" s="86"/>
    </row>
    <row r="153" spans="3:4" x14ac:dyDescent="0.2">
      <c r="C153" s="86"/>
      <c r="D153" s="86"/>
    </row>
    <row r="154" spans="3:4" x14ac:dyDescent="0.2">
      <c r="C154" s="86"/>
      <c r="D154" s="86"/>
    </row>
    <row r="155" spans="3:4" x14ac:dyDescent="0.2">
      <c r="C155" s="86"/>
      <c r="D155" s="86"/>
    </row>
    <row r="156" spans="3:4" x14ac:dyDescent="0.2">
      <c r="C156" s="86"/>
      <c r="D156" s="86"/>
    </row>
    <row r="157" spans="3:4" x14ac:dyDescent="0.2">
      <c r="C157" s="86"/>
      <c r="D157" s="86"/>
    </row>
    <row r="158" spans="3:4" x14ac:dyDescent="0.2">
      <c r="C158" s="86"/>
      <c r="D158" s="86"/>
    </row>
    <row r="159" spans="3:4" x14ac:dyDescent="0.2">
      <c r="C159" s="86"/>
      <c r="D159" s="86"/>
    </row>
    <row r="160" spans="3:4" x14ac:dyDescent="0.2">
      <c r="C160" s="86"/>
      <c r="D160" s="86"/>
    </row>
    <row r="161" spans="3:4" x14ac:dyDescent="0.2">
      <c r="C161" s="86"/>
      <c r="D161" s="86"/>
    </row>
    <row r="162" spans="3:4" x14ac:dyDescent="0.2">
      <c r="C162" s="86"/>
      <c r="D162" s="86"/>
    </row>
    <row r="163" spans="3:4" x14ac:dyDescent="0.2">
      <c r="C163" s="86"/>
      <c r="D163" s="86"/>
    </row>
    <row r="164" spans="3:4" x14ac:dyDescent="0.2">
      <c r="C164" s="86"/>
      <c r="D164" s="86"/>
    </row>
    <row r="165" spans="3:4" x14ac:dyDescent="0.2">
      <c r="C165" s="86"/>
      <c r="D165" s="86"/>
    </row>
    <row r="166" spans="3:4" x14ac:dyDescent="0.2">
      <c r="C166" s="86"/>
      <c r="D166" s="86"/>
    </row>
    <row r="167" spans="3:4" x14ac:dyDescent="0.2">
      <c r="C167" s="86"/>
      <c r="D167" s="86"/>
    </row>
    <row r="168" spans="3:4" x14ac:dyDescent="0.2">
      <c r="C168" s="86"/>
      <c r="D168" s="86"/>
    </row>
    <row r="169" spans="3:4" x14ac:dyDescent="0.2">
      <c r="C169" s="86"/>
      <c r="D169" s="86"/>
    </row>
    <row r="170" spans="3:4" x14ac:dyDescent="0.2">
      <c r="C170" s="86"/>
      <c r="D170" s="86"/>
    </row>
    <row r="171" spans="3:4" x14ac:dyDescent="0.2">
      <c r="C171" s="86"/>
      <c r="D171" s="86"/>
    </row>
    <row r="172" spans="3:4" x14ac:dyDescent="0.2">
      <c r="C172" s="86"/>
      <c r="D172" s="86"/>
    </row>
    <row r="173" spans="3:4" x14ac:dyDescent="0.2">
      <c r="C173" s="86"/>
      <c r="D173" s="86"/>
    </row>
    <row r="174" spans="3:4" x14ac:dyDescent="0.2">
      <c r="C174" s="86"/>
      <c r="D174" s="86"/>
    </row>
    <row r="175" spans="3:4" x14ac:dyDescent="0.2">
      <c r="C175" s="86"/>
      <c r="D175" s="86"/>
    </row>
    <row r="176" spans="3:4" x14ac:dyDescent="0.2">
      <c r="C176" s="86"/>
      <c r="D176" s="86"/>
    </row>
    <row r="177" spans="3:4" x14ac:dyDescent="0.2">
      <c r="C177" s="86"/>
      <c r="D177" s="86"/>
    </row>
    <row r="178" spans="3:4" x14ac:dyDescent="0.2">
      <c r="C178" s="86"/>
      <c r="D178" s="86"/>
    </row>
    <row r="179" spans="3:4" x14ac:dyDescent="0.2">
      <c r="C179" s="86"/>
      <c r="D179" s="86"/>
    </row>
    <row r="180" spans="3:4" x14ac:dyDescent="0.2">
      <c r="C180" s="86"/>
      <c r="D180" s="86"/>
    </row>
    <row r="181" spans="3:4" x14ac:dyDescent="0.2">
      <c r="C181" s="86"/>
      <c r="D181" s="86"/>
    </row>
    <row r="182" spans="3:4" x14ac:dyDescent="0.2">
      <c r="C182" s="86"/>
      <c r="D182" s="86"/>
    </row>
    <row r="183" spans="3:4" x14ac:dyDescent="0.2">
      <c r="C183" s="86"/>
      <c r="D183" s="86"/>
    </row>
    <row r="184" spans="3:4" x14ac:dyDescent="0.2">
      <c r="C184" s="86"/>
      <c r="D184" s="86"/>
    </row>
    <row r="185" spans="3:4" x14ac:dyDescent="0.2">
      <c r="C185" s="86"/>
      <c r="D185" s="86"/>
    </row>
    <row r="186" spans="3:4" x14ac:dyDescent="0.2">
      <c r="C186" s="86"/>
      <c r="D186" s="86"/>
    </row>
    <row r="187" spans="3:4" x14ac:dyDescent="0.2">
      <c r="C187" s="86"/>
      <c r="D187" s="86"/>
    </row>
    <row r="188" spans="3:4" x14ac:dyDescent="0.2">
      <c r="C188" s="86"/>
      <c r="D188" s="86"/>
    </row>
    <row r="189" spans="3:4" x14ac:dyDescent="0.2">
      <c r="C189" s="86"/>
      <c r="D189" s="86"/>
    </row>
    <row r="190" spans="3:4" x14ac:dyDescent="0.2">
      <c r="C190" s="86"/>
      <c r="D190" s="86"/>
    </row>
    <row r="191" spans="3:4" x14ac:dyDescent="0.2">
      <c r="C191" s="86"/>
      <c r="D191" s="86"/>
    </row>
    <row r="192" spans="3:4" x14ac:dyDescent="0.2">
      <c r="C192" s="86"/>
      <c r="D192" s="86"/>
    </row>
    <row r="193" spans="3:4" x14ac:dyDescent="0.2">
      <c r="C193" s="86"/>
      <c r="D193" s="86"/>
    </row>
    <row r="194" spans="3:4" x14ac:dyDescent="0.2">
      <c r="C194" s="86"/>
      <c r="D194" s="86"/>
    </row>
    <row r="195" spans="3:4" x14ac:dyDescent="0.2">
      <c r="C195" s="86"/>
      <c r="D195" s="86"/>
    </row>
    <row r="196" spans="3:4" x14ac:dyDescent="0.2">
      <c r="C196" s="86"/>
      <c r="D196" s="86"/>
    </row>
    <row r="197" spans="3:4" x14ac:dyDescent="0.2">
      <c r="C197" s="86"/>
      <c r="D197" s="86"/>
    </row>
    <row r="198" spans="3:4" x14ac:dyDescent="0.2">
      <c r="C198" s="86"/>
      <c r="D198" s="86"/>
    </row>
    <row r="199" spans="3:4" x14ac:dyDescent="0.2">
      <c r="C199" s="86"/>
      <c r="D199" s="86"/>
    </row>
    <row r="200" spans="3:4" x14ac:dyDescent="0.2">
      <c r="C200" s="86"/>
      <c r="D200" s="86"/>
    </row>
    <row r="201" spans="3:4" x14ac:dyDescent="0.2">
      <c r="C201" s="86"/>
      <c r="D201" s="86"/>
    </row>
    <row r="202" spans="3:4" x14ac:dyDescent="0.2">
      <c r="C202" s="86"/>
      <c r="D202" s="86"/>
    </row>
    <row r="203" spans="3:4" x14ac:dyDescent="0.2">
      <c r="C203" s="86"/>
      <c r="D203" s="86"/>
    </row>
    <row r="204" spans="3:4" x14ac:dyDescent="0.2">
      <c r="C204" s="86"/>
      <c r="D204" s="86"/>
    </row>
    <row r="205" spans="3:4" x14ac:dyDescent="0.2">
      <c r="C205" s="86"/>
      <c r="D205" s="86"/>
    </row>
    <row r="206" spans="3:4" x14ac:dyDescent="0.2">
      <c r="C206" s="86"/>
      <c r="D206" s="86"/>
    </row>
    <row r="207" spans="3:4" x14ac:dyDescent="0.2">
      <c r="C207" s="86"/>
      <c r="D207" s="86"/>
    </row>
    <row r="208" spans="3:4" x14ac:dyDescent="0.2">
      <c r="C208" s="86"/>
      <c r="D208" s="86"/>
    </row>
    <row r="209" spans="3:4" x14ac:dyDescent="0.2">
      <c r="C209" s="86"/>
      <c r="D209" s="86"/>
    </row>
    <row r="210" spans="3:4" x14ac:dyDescent="0.2">
      <c r="C210" s="86"/>
      <c r="D210" s="86"/>
    </row>
    <row r="211" spans="3:4" x14ac:dyDescent="0.2">
      <c r="C211" s="86"/>
      <c r="D211" s="86"/>
    </row>
    <row r="212" spans="3:4" x14ac:dyDescent="0.2">
      <c r="C212" s="86"/>
      <c r="D212" s="86"/>
    </row>
    <row r="213" spans="3:4" x14ac:dyDescent="0.2">
      <c r="C213" s="86"/>
      <c r="D213" s="86"/>
    </row>
    <row r="214" spans="3:4" x14ac:dyDescent="0.2">
      <c r="C214" s="86"/>
      <c r="D214" s="86"/>
    </row>
    <row r="215" spans="3:4" x14ac:dyDescent="0.2">
      <c r="C215" s="86"/>
      <c r="D215" s="86"/>
    </row>
    <row r="216" spans="3:4" x14ac:dyDescent="0.2">
      <c r="C216" s="86"/>
      <c r="D216" s="86"/>
    </row>
    <row r="217" spans="3:4" x14ac:dyDescent="0.2">
      <c r="C217" s="86"/>
      <c r="D217" s="86"/>
    </row>
    <row r="218" spans="3:4" x14ac:dyDescent="0.2">
      <c r="C218" s="86"/>
      <c r="D218" s="86"/>
    </row>
    <row r="219" spans="3:4" x14ac:dyDescent="0.2">
      <c r="C219" s="86"/>
      <c r="D219" s="86"/>
    </row>
    <row r="220" spans="3:4" x14ac:dyDescent="0.2">
      <c r="C220" s="86"/>
      <c r="D220" s="86"/>
    </row>
    <row r="221" spans="3:4" x14ac:dyDescent="0.2">
      <c r="C221" s="86"/>
      <c r="D221" s="86"/>
    </row>
    <row r="222" spans="3:4" x14ac:dyDescent="0.2">
      <c r="C222" s="86"/>
      <c r="D222" s="86"/>
    </row>
    <row r="223" spans="3:4" x14ac:dyDescent="0.2">
      <c r="C223" s="86"/>
      <c r="D223" s="86"/>
    </row>
    <row r="224" spans="3:4" x14ac:dyDescent="0.2">
      <c r="C224" s="86"/>
      <c r="D224" s="86"/>
    </row>
    <row r="225" spans="3:4" x14ac:dyDescent="0.2">
      <c r="C225" s="86"/>
      <c r="D225" s="86"/>
    </row>
    <row r="226" spans="3:4" x14ac:dyDescent="0.2">
      <c r="C226" s="86"/>
      <c r="D226" s="86"/>
    </row>
    <row r="227" spans="3:4" x14ac:dyDescent="0.2">
      <c r="C227" s="86"/>
      <c r="D227" s="86"/>
    </row>
    <row r="228" spans="3:4" x14ac:dyDescent="0.2">
      <c r="C228" s="86"/>
      <c r="D228" s="86"/>
    </row>
    <row r="229" spans="3:4" x14ac:dyDescent="0.2">
      <c r="C229" s="86"/>
      <c r="D229" s="86"/>
    </row>
    <row r="230" spans="3:4" x14ac:dyDescent="0.2">
      <c r="C230" s="86"/>
      <c r="D230" s="86"/>
    </row>
    <row r="231" spans="3:4" x14ac:dyDescent="0.2">
      <c r="C231" s="86"/>
      <c r="D231" s="86"/>
    </row>
    <row r="232" spans="3:4" x14ac:dyDescent="0.2">
      <c r="C232" s="86"/>
      <c r="D232" s="86"/>
    </row>
    <row r="233" spans="3:4" x14ac:dyDescent="0.2">
      <c r="C233" s="86"/>
      <c r="D233" s="86"/>
    </row>
    <row r="234" spans="3:4" x14ac:dyDescent="0.2">
      <c r="C234" s="86"/>
      <c r="D234" s="86"/>
    </row>
    <row r="235" spans="3:4" x14ac:dyDescent="0.2">
      <c r="C235" s="86"/>
      <c r="D235" s="86"/>
    </row>
    <row r="236" spans="3:4" x14ac:dyDescent="0.2">
      <c r="C236" s="86"/>
      <c r="D236" s="86"/>
    </row>
    <row r="237" spans="3:4" x14ac:dyDescent="0.2">
      <c r="C237" s="86"/>
      <c r="D237" s="86"/>
    </row>
    <row r="238" spans="3:4" x14ac:dyDescent="0.2">
      <c r="C238" s="86"/>
      <c r="D238" s="86"/>
    </row>
    <row r="239" spans="3:4" x14ac:dyDescent="0.2">
      <c r="C239" s="86"/>
      <c r="D239" s="86"/>
    </row>
    <row r="240" spans="3:4" x14ac:dyDescent="0.2">
      <c r="C240" s="86"/>
      <c r="D240" s="86"/>
    </row>
    <row r="241" spans="3:4" x14ac:dyDescent="0.2">
      <c r="C241" s="86"/>
      <c r="D241" s="86"/>
    </row>
    <row r="242" spans="3:4" x14ac:dyDescent="0.2">
      <c r="C242" s="86"/>
      <c r="D242" s="86"/>
    </row>
    <row r="243" spans="3:4" x14ac:dyDescent="0.2">
      <c r="C243" s="86"/>
      <c r="D243" s="86"/>
    </row>
    <row r="244" spans="3:4" x14ac:dyDescent="0.2">
      <c r="C244" s="86"/>
      <c r="D244" s="86"/>
    </row>
    <row r="245" spans="3:4" x14ac:dyDescent="0.2">
      <c r="C245" s="86"/>
      <c r="D245" s="86"/>
    </row>
    <row r="246" spans="3:4" x14ac:dyDescent="0.2">
      <c r="C246" s="86"/>
      <c r="D246" s="86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6" workbookViewId="0">
      <selection activeCell="L2" sqref="L2"/>
    </sheetView>
  </sheetViews>
  <sheetFormatPr defaultColWidth="9.140625" defaultRowHeight="12.75" x14ac:dyDescent="0.2"/>
  <cols>
    <col min="1" max="1" width="25" customWidth="1"/>
    <col min="2" max="2" width="17.28515625" customWidth="1"/>
    <col min="3" max="3" width="18.28515625" customWidth="1"/>
    <col min="4" max="4" width="16.57031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8.75" thickBot="1" x14ac:dyDescent="0.3">
      <c r="A1" s="240" t="s">
        <v>104</v>
      </c>
      <c r="B1" s="241"/>
      <c r="C1" s="241"/>
      <c r="D1" s="242"/>
      <c r="E1" s="51"/>
      <c r="F1" s="51"/>
      <c r="G1" s="51"/>
      <c r="H1" s="51"/>
      <c r="I1" s="51"/>
      <c r="J1" s="51"/>
      <c r="K1" s="51"/>
      <c r="L1" s="44"/>
    </row>
    <row r="2" spans="1:12" ht="18.75" thickBot="1" x14ac:dyDescent="0.3">
      <c r="A2" s="72"/>
      <c r="B2" s="73"/>
      <c r="C2" s="73"/>
      <c r="D2" s="73"/>
      <c r="E2" s="51"/>
      <c r="F2" s="51"/>
      <c r="G2" s="51"/>
      <c r="H2" s="51"/>
      <c r="I2" s="51"/>
      <c r="J2" s="51"/>
      <c r="K2" s="51"/>
      <c r="L2" s="44"/>
    </row>
    <row r="3" spans="1:12" ht="15.75" x14ac:dyDescent="0.2">
      <c r="A3" s="45" t="s">
        <v>8</v>
      </c>
      <c r="B3" s="46" t="s">
        <v>9</v>
      </c>
      <c r="C3" s="243" t="s">
        <v>10</v>
      </c>
      <c r="D3" s="244"/>
      <c r="E3" s="147"/>
      <c r="F3" s="245"/>
      <c r="G3" s="246"/>
      <c r="H3" s="246"/>
      <c r="I3" s="246"/>
      <c r="J3" s="246"/>
      <c r="K3" s="246"/>
      <c r="L3" s="247"/>
    </row>
    <row r="4" spans="1:12" ht="14.25" x14ac:dyDescent="0.2">
      <c r="A4" s="41" t="s">
        <v>11</v>
      </c>
      <c r="B4" s="42" t="s">
        <v>56</v>
      </c>
      <c r="C4" s="66" t="s">
        <v>181</v>
      </c>
      <c r="D4" s="150" t="s">
        <v>81</v>
      </c>
      <c r="E4" s="148"/>
      <c r="F4" s="237"/>
      <c r="G4" s="238"/>
      <c r="H4" s="238"/>
      <c r="I4" s="238"/>
      <c r="J4" s="238"/>
      <c r="K4" s="238"/>
      <c r="L4" s="239"/>
    </row>
    <row r="5" spans="1:12" ht="14.25" x14ac:dyDescent="0.2">
      <c r="A5" s="41" t="s">
        <v>11</v>
      </c>
      <c r="B5" s="42" t="s">
        <v>56</v>
      </c>
      <c r="C5" s="66" t="s">
        <v>94</v>
      </c>
      <c r="D5" s="150" t="s">
        <v>95</v>
      </c>
      <c r="E5" s="149"/>
      <c r="F5" s="237"/>
      <c r="G5" s="238"/>
      <c r="H5" s="238"/>
      <c r="I5" s="238"/>
      <c r="J5" s="238"/>
      <c r="K5" s="238"/>
      <c r="L5" s="239"/>
    </row>
    <row r="6" spans="1:12" ht="14.25" x14ac:dyDescent="0.2">
      <c r="A6" s="41" t="s">
        <v>11</v>
      </c>
      <c r="B6" s="42" t="s">
        <v>56</v>
      </c>
      <c r="C6" s="66" t="s">
        <v>189</v>
      </c>
      <c r="D6" s="150" t="s">
        <v>77</v>
      </c>
      <c r="E6" s="149"/>
      <c r="F6" s="237"/>
      <c r="G6" s="238"/>
      <c r="H6" s="238"/>
      <c r="I6" s="238"/>
      <c r="J6" s="238"/>
      <c r="K6" s="238"/>
      <c r="L6" s="239"/>
    </row>
    <row r="7" spans="1:12" ht="14.25" x14ac:dyDescent="0.2">
      <c r="A7" s="41" t="s">
        <v>11</v>
      </c>
      <c r="B7" s="42" t="s">
        <v>56</v>
      </c>
      <c r="C7" s="66" t="s">
        <v>190</v>
      </c>
      <c r="D7" s="150" t="s">
        <v>191</v>
      </c>
      <c r="E7" s="149"/>
      <c r="F7" s="89"/>
      <c r="G7" s="90"/>
      <c r="H7" s="90"/>
      <c r="I7" s="90"/>
      <c r="J7" s="90"/>
      <c r="K7" s="90"/>
      <c r="L7" s="91"/>
    </row>
    <row r="8" spans="1:12" ht="14.25" x14ac:dyDescent="0.2">
      <c r="A8" s="41" t="s">
        <v>11</v>
      </c>
      <c r="B8" s="42" t="s">
        <v>56</v>
      </c>
      <c r="C8" s="66" t="s">
        <v>192</v>
      </c>
      <c r="D8" s="150" t="s">
        <v>78</v>
      </c>
      <c r="E8" s="149"/>
      <c r="F8" s="89"/>
      <c r="G8" s="90"/>
      <c r="H8" s="90"/>
      <c r="I8" s="90"/>
      <c r="J8" s="90"/>
      <c r="K8" s="90"/>
      <c r="L8" s="91"/>
    </row>
    <row r="9" spans="1:12" ht="18.75" customHeight="1" x14ac:dyDescent="0.2">
      <c r="A9" s="41" t="s">
        <v>12</v>
      </c>
      <c r="B9" s="42" t="s">
        <v>85</v>
      </c>
      <c r="C9" s="66" t="s">
        <v>84</v>
      </c>
      <c r="D9" s="150" t="s">
        <v>76</v>
      </c>
      <c r="E9" s="149"/>
      <c r="F9" s="237"/>
      <c r="G9" s="238"/>
      <c r="H9" s="238"/>
      <c r="I9" s="238"/>
      <c r="J9" s="238"/>
      <c r="K9" s="238"/>
      <c r="L9" s="239"/>
    </row>
    <row r="10" spans="1:12" ht="18.75" customHeight="1" x14ac:dyDescent="0.2">
      <c r="A10" s="41" t="s">
        <v>12</v>
      </c>
      <c r="B10" s="42" t="s">
        <v>86</v>
      </c>
      <c r="C10" s="66" t="s">
        <v>89</v>
      </c>
      <c r="D10" s="150" t="s">
        <v>77</v>
      </c>
      <c r="E10" s="149"/>
      <c r="F10" s="237"/>
      <c r="G10" s="238"/>
      <c r="H10" s="238"/>
      <c r="I10" s="238"/>
      <c r="J10" s="238"/>
      <c r="K10" s="238"/>
      <c r="L10" s="239"/>
    </row>
    <row r="11" spans="1:12" ht="18.75" customHeight="1" x14ac:dyDescent="0.2">
      <c r="A11" s="41" t="s">
        <v>12</v>
      </c>
      <c r="B11" s="42" t="s">
        <v>87</v>
      </c>
      <c r="C11" s="66" t="s">
        <v>84</v>
      </c>
      <c r="D11" s="150" t="s">
        <v>96</v>
      </c>
      <c r="E11" s="149"/>
      <c r="F11" s="237"/>
      <c r="G11" s="238"/>
      <c r="H11" s="238"/>
      <c r="I11" s="238"/>
      <c r="J11" s="238"/>
      <c r="K11" s="238"/>
      <c r="L11" s="239"/>
    </row>
    <row r="12" spans="1:12" ht="18" customHeight="1" x14ac:dyDescent="0.2">
      <c r="A12" s="41" t="s">
        <v>19</v>
      </c>
      <c r="B12" s="42" t="s">
        <v>18</v>
      </c>
      <c r="C12" s="66"/>
      <c r="D12" s="150"/>
      <c r="E12" s="149"/>
      <c r="F12" s="237"/>
      <c r="G12" s="238"/>
      <c r="H12" s="238"/>
      <c r="I12" s="238"/>
      <c r="J12" s="238"/>
      <c r="K12" s="238"/>
      <c r="L12" s="239"/>
    </row>
    <row r="13" spans="1:12" ht="29.25" customHeight="1" x14ac:dyDescent="0.2">
      <c r="A13" s="41" t="s">
        <v>67</v>
      </c>
      <c r="B13" s="42" t="s">
        <v>88</v>
      </c>
      <c r="C13" s="66" t="s">
        <v>176</v>
      </c>
      <c r="D13" s="150" t="s">
        <v>75</v>
      </c>
      <c r="E13" s="149"/>
      <c r="F13" s="237"/>
      <c r="G13" s="238"/>
      <c r="H13" s="238"/>
      <c r="I13" s="238"/>
      <c r="J13" s="238"/>
      <c r="K13" s="238"/>
      <c r="L13" s="239"/>
    </row>
    <row r="14" spans="1:12" ht="29.25" customHeight="1" x14ac:dyDescent="0.2">
      <c r="A14" s="41" t="s">
        <v>67</v>
      </c>
      <c r="B14" s="42" t="s">
        <v>56</v>
      </c>
      <c r="C14" s="66" t="s">
        <v>94</v>
      </c>
      <c r="D14" s="150" t="s">
        <v>78</v>
      </c>
      <c r="E14" s="149"/>
      <c r="F14" s="237"/>
      <c r="G14" s="238"/>
      <c r="H14" s="238"/>
      <c r="I14" s="238"/>
      <c r="J14" s="238"/>
      <c r="K14" s="238"/>
      <c r="L14" s="239"/>
    </row>
    <row r="15" spans="1:12" ht="24" customHeight="1" x14ac:dyDescent="0.2">
      <c r="A15" s="41" t="s">
        <v>13</v>
      </c>
      <c r="B15" s="42" t="s">
        <v>86</v>
      </c>
      <c r="C15" s="66" t="s">
        <v>89</v>
      </c>
      <c r="D15" s="150" t="s">
        <v>77</v>
      </c>
      <c r="E15" s="149"/>
      <c r="F15" s="237"/>
      <c r="G15" s="238"/>
      <c r="H15" s="238"/>
      <c r="I15" s="238"/>
      <c r="J15" s="238"/>
      <c r="K15" s="238"/>
      <c r="L15" s="239"/>
    </row>
    <row r="16" spans="1:12" ht="21" customHeight="1" x14ac:dyDescent="0.2">
      <c r="A16" s="41" t="s">
        <v>68</v>
      </c>
      <c r="B16" s="42" t="s">
        <v>56</v>
      </c>
      <c r="C16" s="66" t="s">
        <v>188</v>
      </c>
      <c r="D16" s="150" t="s">
        <v>78</v>
      </c>
      <c r="E16" s="149"/>
      <c r="F16" s="237"/>
      <c r="G16" s="238"/>
      <c r="H16" s="238"/>
      <c r="I16" s="238"/>
      <c r="J16" s="238"/>
      <c r="K16" s="238"/>
      <c r="L16" s="239"/>
    </row>
    <row r="17" spans="1:12" ht="21" customHeight="1" x14ac:dyDescent="0.2">
      <c r="A17" s="41" t="s">
        <v>178</v>
      </c>
      <c r="B17" s="42" t="s">
        <v>56</v>
      </c>
      <c r="C17" s="66" t="s">
        <v>177</v>
      </c>
      <c r="D17" s="150" t="s">
        <v>81</v>
      </c>
      <c r="E17" s="149"/>
      <c r="F17" s="237"/>
      <c r="G17" s="238"/>
      <c r="H17" s="238"/>
      <c r="I17" s="238"/>
      <c r="J17" s="238"/>
      <c r="K17" s="238"/>
      <c r="L17" s="239"/>
    </row>
    <row r="18" spans="1:12" ht="29.25" customHeight="1" x14ac:dyDescent="0.2">
      <c r="A18" s="41" t="s">
        <v>179</v>
      </c>
      <c r="B18" s="42" t="s">
        <v>56</v>
      </c>
      <c r="C18" s="66" t="s">
        <v>180</v>
      </c>
      <c r="D18" s="150" t="s">
        <v>95</v>
      </c>
      <c r="E18" s="149"/>
      <c r="F18" s="237"/>
      <c r="G18" s="238"/>
      <c r="H18" s="238"/>
      <c r="I18" s="238"/>
      <c r="J18" s="238"/>
      <c r="K18" s="238"/>
      <c r="L18" s="239"/>
    </row>
    <row r="19" spans="1:12" ht="29.25" customHeight="1" x14ac:dyDescent="0.2">
      <c r="A19" s="41" t="s">
        <v>182</v>
      </c>
      <c r="B19" s="42" t="s">
        <v>56</v>
      </c>
      <c r="C19" s="66" t="s">
        <v>185</v>
      </c>
      <c r="D19" s="150" t="s">
        <v>82</v>
      </c>
      <c r="E19" s="149"/>
      <c r="F19" s="237"/>
      <c r="G19" s="238"/>
      <c r="H19" s="238"/>
      <c r="I19" s="238"/>
      <c r="J19" s="238"/>
      <c r="K19" s="238"/>
      <c r="L19" s="239"/>
    </row>
    <row r="20" spans="1:12" ht="29.25" customHeight="1" x14ac:dyDescent="0.2">
      <c r="A20" s="41" t="s">
        <v>183</v>
      </c>
      <c r="B20" s="42" t="s">
        <v>56</v>
      </c>
      <c r="C20" s="66" t="s">
        <v>186</v>
      </c>
      <c r="D20" s="150" t="s">
        <v>82</v>
      </c>
      <c r="E20" s="149"/>
      <c r="F20" s="237"/>
      <c r="G20" s="238"/>
      <c r="H20" s="238"/>
      <c r="I20" s="238"/>
      <c r="J20" s="238"/>
      <c r="K20" s="238"/>
      <c r="L20" s="239"/>
    </row>
    <row r="21" spans="1:12" ht="28.5" customHeight="1" x14ac:dyDescent="0.2">
      <c r="A21" s="41" t="s">
        <v>184</v>
      </c>
      <c r="B21" s="42" t="s">
        <v>56</v>
      </c>
      <c r="C21" s="66" t="s">
        <v>187</v>
      </c>
      <c r="D21" s="150" t="s">
        <v>77</v>
      </c>
      <c r="E21" s="149"/>
      <c r="F21" s="237"/>
      <c r="G21" s="238"/>
      <c r="H21" s="238"/>
      <c r="I21" s="238"/>
      <c r="J21" s="238"/>
      <c r="K21" s="238"/>
      <c r="L21" s="239"/>
    </row>
    <row r="22" spans="1:12" ht="28.5" customHeight="1" x14ac:dyDescent="0.2">
      <c r="A22" s="41" t="s">
        <v>79</v>
      </c>
      <c r="B22" s="42" t="s">
        <v>56</v>
      </c>
      <c r="C22" s="66"/>
      <c r="D22" s="150" t="s">
        <v>78</v>
      </c>
      <c r="E22" s="149"/>
      <c r="F22" s="237"/>
      <c r="G22" s="238"/>
      <c r="H22" s="238"/>
      <c r="I22" s="238"/>
      <c r="J22" s="238"/>
      <c r="K22" s="238"/>
      <c r="L22" s="239"/>
    </row>
    <row r="23" spans="1:12" ht="28.5" customHeight="1" x14ac:dyDescent="0.2">
      <c r="A23" s="41" t="s">
        <v>74</v>
      </c>
      <c r="B23" s="42" t="s">
        <v>56</v>
      </c>
      <c r="C23" s="66"/>
      <c r="D23" s="150" t="s">
        <v>80</v>
      </c>
      <c r="E23" s="149"/>
      <c r="F23" s="237"/>
      <c r="G23" s="238"/>
      <c r="H23" s="238"/>
      <c r="I23" s="238"/>
      <c r="J23" s="238"/>
      <c r="K23" s="238"/>
      <c r="L23" s="239"/>
    </row>
    <row r="24" spans="1:12" ht="28.5" customHeight="1" x14ac:dyDescent="0.2">
      <c r="A24" s="41" t="s">
        <v>90</v>
      </c>
      <c r="B24" s="42"/>
      <c r="C24" s="66"/>
      <c r="D24" s="150"/>
      <c r="E24" s="149"/>
      <c r="F24" s="237"/>
      <c r="G24" s="238"/>
      <c r="H24" s="238"/>
      <c r="I24" s="238"/>
      <c r="J24" s="238"/>
      <c r="K24" s="238"/>
      <c r="L24" s="239"/>
    </row>
    <row r="25" spans="1:12" ht="28.5" customHeight="1" x14ac:dyDescent="0.2">
      <c r="A25" s="41" t="s">
        <v>90</v>
      </c>
      <c r="B25" s="42"/>
      <c r="C25" s="66"/>
      <c r="D25" s="150"/>
      <c r="E25" s="149"/>
      <c r="F25" s="237"/>
      <c r="G25" s="238"/>
      <c r="H25" s="238"/>
      <c r="I25" s="238"/>
      <c r="J25" s="238"/>
      <c r="K25" s="238"/>
      <c r="L25" s="239"/>
    </row>
    <row r="26" spans="1:12" ht="28.5" customHeight="1" x14ac:dyDescent="0.2">
      <c r="A26" s="41" t="s">
        <v>90</v>
      </c>
      <c r="B26" s="42"/>
      <c r="C26" s="66"/>
      <c r="D26" s="150"/>
      <c r="E26" s="149"/>
      <c r="F26" s="237"/>
      <c r="G26" s="238"/>
      <c r="H26" s="238"/>
      <c r="I26" s="238"/>
      <c r="J26" s="238"/>
      <c r="K26" s="238"/>
      <c r="L26" s="239"/>
    </row>
    <row r="27" spans="1:12" ht="28.5" customHeight="1" x14ac:dyDescent="0.2">
      <c r="A27" s="41" t="s">
        <v>16</v>
      </c>
      <c r="B27" s="42" t="s">
        <v>18</v>
      </c>
      <c r="C27" s="66"/>
      <c r="D27" s="150"/>
      <c r="E27" s="149"/>
      <c r="F27" s="237"/>
      <c r="G27" s="238"/>
      <c r="H27" s="238"/>
      <c r="I27" s="238"/>
      <c r="J27" s="238"/>
      <c r="K27" s="238"/>
      <c r="L27" s="239"/>
    </row>
    <row r="28" spans="1:12" ht="28.5" customHeight="1" x14ac:dyDescent="0.2">
      <c r="A28" s="41" t="s">
        <v>91</v>
      </c>
      <c r="B28" s="42" t="s">
        <v>15</v>
      </c>
      <c r="C28" s="66"/>
      <c r="D28" s="150"/>
      <c r="E28" s="149"/>
      <c r="F28" s="237"/>
      <c r="G28" s="238"/>
      <c r="H28" s="238"/>
      <c r="I28" s="238"/>
      <c r="J28" s="238"/>
      <c r="K28" s="238"/>
      <c r="L28" s="239"/>
    </row>
    <row r="29" spans="1:12" ht="28.5" customHeight="1" thickBot="1" x14ac:dyDescent="0.25">
      <c r="A29" s="151" t="s">
        <v>91</v>
      </c>
      <c r="B29" s="152" t="s">
        <v>56</v>
      </c>
      <c r="C29" s="153" t="s">
        <v>92</v>
      </c>
      <c r="D29" s="154" t="s">
        <v>81</v>
      </c>
      <c r="E29" s="149"/>
      <c r="F29" s="237"/>
      <c r="G29" s="238"/>
      <c r="H29" s="238"/>
      <c r="I29" s="238"/>
      <c r="J29" s="238"/>
      <c r="K29" s="238"/>
      <c r="L29" s="239"/>
    </row>
    <row r="30" spans="1:12" x14ac:dyDescent="0.2">
      <c r="A30" s="47"/>
      <c r="B30" s="47"/>
      <c r="C30" s="47"/>
      <c r="D30" s="47"/>
      <c r="E30" s="47"/>
      <c r="F30" s="32"/>
      <c r="G30" s="33"/>
      <c r="H30" s="32"/>
      <c r="I30" s="32"/>
      <c r="J30" s="32"/>
      <c r="K30" s="32"/>
      <c r="L30" s="32"/>
    </row>
  </sheetData>
  <mergeCells count="27">
    <mergeCell ref="F26:L26"/>
    <mergeCell ref="F27:L27"/>
    <mergeCell ref="F28:L28"/>
    <mergeCell ref="F29:L29"/>
    <mergeCell ref="F25:L25"/>
    <mergeCell ref="F23:L23"/>
    <mergeCell ref="F14:L14"/>
    <mergeCell ref="F15:L15"/>
    <mergeCell ref="F16:L16"/>
    <mergeCell ref="F17:L17"/>
    <mergeCell ref="F18:L18"/>
    <mergeCell ref="F24:L24"/>
    <mergeCell ref="F13:L13"/>
    <mergeCell ref="A1:D1"/>
    <mergeCell ref="C3:D3"/>
    <mergeCell ref="F3:L3"/>
    <mergeCell ref="F4:L4"/>
    <mergeCell ref="F5:L5"/>
    <mergeCell ref="F6:L6"/>
    <mergeCell ref="F9:L9"/>
    <mergeCell ref="F10:L10"/>
    <mergeCell ref="F11:L11"/>
    <mergeCell ref="F12:L12"/>
    <mergeCell ref="F19:L19"/>
    <mergeCell ref="F20:L20"/>
    <mergeCell ref="F21:L21"/>
    <mergeCell ref="F22:L2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Overview</vt:lpstr>
      <vt:lpstr>Staff</vt:lpstr>
      <vt:lpstr>Meetings</vt:lpstr>
      <vt:lpstr>Experts</vt:lpstr>
      <vt:lpstr>Information</vt:lpstr>
      <vt:lpstr>Administration</vt:lpstr>
      <vt:lpstr>Co-financing</vt:lpstr>
      <vt:lpstr>List Events</vt:lpstr>
      <vt:lpstr>'List Events'!Print_Area</vt:lpstr>
      <vt:lpstr>Staff!Print_Area</vt:lpstr>
    </vt:vector>
  </TitlesOfParts>
  <Company>European Anti poverty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Sigrid Dahmen</cp:lastModifiedBy>
  <cp:lastPrinted>2014-11-06T10:02:00Z</cp:lastPrinted>
  <dcterms:created xsi:type="dcterms:W3CDTF">2008-07-10T11:46:21Z</dcterms:created>
  <dcterms:modified xsi:type="dcterms:W3CDTF">2014-11-06T10:02:18Z</dcterms:modified>
</cp:coreProperties>
</file>