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5195" windowHeight="11505"/>
  </bookViews>
  <sheets>
    <sheet name="Summary Budget" sheetId="1" r:id="rId1"/>
    <sheet name="Detailed Budget " sheetId="2" r:id="rId2"/>
    <sheet name="Sheet3" sheetId="3" r:id="rId3"/>
  </sheets>
  <definedNames>
    <definedName name="_xlnm.Print_Area" localSheetId="1">'Detailed Budget '!$A$1:$L$388</definedName>
  </definedNames>
  <calcPr calcId="124519"/>
</workbook>
</file>

<file path=xl/calcChain.xml><?xml version="1.0" encoding="utf-8"?>
<calcChain xmlns="http://schemas.openxmlformats.org/spreadsheetml/2006/main">
  <c r="D224" i="2"/>
  <c r="D367"/>
  <c r="C19"/>
  <c r="C23" l="1"/>
  <c r="D220" l="1"/>
  <c r="C159" l="1"/>
  <c r="D226"/>
  <c r="D290" l="1"/>
  <c r="C202"/>
  <c r="C26"/>
  <c r="D251" l="1"/>
  <c r="D252"/>
  <c r="D250"/>
  <c r="G113"/>
  <c r="G112"/>
  <c r="D255"/>
  <c r="D360"/>
  <c r="D373"/>
  <c r="D322"/>
  <c r="G107"/>
  <c r="D107"/>
  <c r="G106"/>
  <c r="D106"/>
  <c r="D301"/>
  <c r="F331" s="1"/>
  <c r="C160"/>
  <c r="C169"/>
  <c r="F69"/>
  <c r="D376"/>
  <c r="D150"/>
  <c r="C163"/>
  <c r="D146"/>
  <c r="F67"/>
  <c r="G136"/>
  <c r="G137"/>
  <c r="G120"/>
  <c r="G121"/>
  <c r="G122"/>
  <c r="G123"/>
  <c r="G124"/>
  <c r="G125"/>
  <c r="G126"/>
  <c r="G127"/>
  <c r="G128"/>
  <c r="G129"/>
  <c r="G130"/>
  <c r="G131"/>
  <c r="G132"/>
  <c r="G133"/>
  <c r="G134"/>
  <c r="G135"/>
  <c r="G100"/>
  <c r="G101"/>
  <c r="G102"/>
  <c r="G103"/>
  <c r="G104"/>
  <c r="G105"/>
  <c r="G108"/>
  <c r="G109"/>
  <c r="G110"/>
  <c r="G111"/>
  <c r="G114"/>
  <c r="G115"/>
  <c r="G116"/>
  <c r="G117"/>
  <c r="G118"/>
  <c r="G119"/>
  <c r="G88"/>
  <c r="G89"/>
  <c r="G90"/>
  <c r="G91"/>
  <c r="G92"/>
  <c r="G93"/>
  <c r="G94"/>
  <c r="G95"/>
  <c r="G96"/>
  <c r="G97"/>
  <c r="G98"/>
  <c r="G99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67"/>
  <c r="D153"/>
  <c r="E232" s="1"/>
  <c r="C211"/>
  <c r="E236" s="1"/>
  <c r="D228"/>
  <c r="E237" s="1"/>
  <c r="D325"/>
  <c r="F333" s="1"/>
  <c r="D308"/>
  <c r="F332"/>
  <c r="C279"/>
  <c r="F330" s="1"/>
  <c r="C31"/>
  <c r="C341" s="1"/>
  <c r="E139"/>
  <c r="K13" i="1" s="1"/>
  <c r="F139" i="2"/>
  <c r="K14" i="1" s="1"/>
  <c r="D117" i="2"/>
  <c r="D116"/>
  <c r="D111"/>
  <c r="D110"/>
  <c r="D105"/>
  <c r="D104"/>
  <c r="D101"/>
  <c r="D100"/>
  <c r="D97"/>
  <c r="D96"/>
  <c r="D137"/>
  <c r="D136"/>
  <c r="D135"/>
  <c r="D134"/>
  <c r="D133"/>
  <c r="D132"/>
  <c r="D129"/>
  <c r="D128"/>
  <c r="D127"/>
  <c r="D126"/>
  <c r="D125"/>
  <c r="D124"/>
  <c r="D123"/>
  <c r="D122"/>
  <c r="D121"/>
  <c r="D120"/>
  <c r="D119"/>
  <c r="D118"/>
  <c r="D115"/>
  <c r="D114"/>
  <c r="D109"/>
  <c r="D108"/>
  <c r="D103"/>
  <c r="D102"/>
  <c r="D99"/>
  <c r="D98"/>
  <c r="D95"/>
  <c r="D94"/>
  <c r="D93"/>
  <c r="D92"/>
  <c r="D91"/>
  <c r="D90"/>
  <c r="D89"/>
  <c r="D88"/>
  <c r="D87"/>
  <c r="D76"/>
  <c r="D80"/>
  <c r="D79"/>
  <c r="D78"/>
  <c r="D77"/>
  <c r="B31"/>
  <c r="D382"/>
  <c r="K11" i="1"/>
  <c r="J11"/>
  <c r="K10"/>
  <c r="J10"/>
  <c r="K26"/>
  <c r="C308" i="2"/>
  <c r="J26" i="1"/>
  <c r="C325" i="2"/>
  <c r="J27" i="1"/>
  <c r="C301" i="2"/>
  <c r="J25" i="1"/>
  <c r="B279" i="2"/>
  <c r="J24" i="1"/>
  <c r="C257" i="2"/>
  <c r="J23" i="1"/>
  <c r="J22" s="1"/>
  <c r="K20"/>
  <c r="D184" i="2"/>
  <c r="K19" i="1" s="1"/>
  <c r="D176" i="2"/>
  <c r="K18" i="1"/>
  <c r="C176" i="2"/>
  <c r="J18" i="1"/>
  <c r="C184" i="2"/>
  <c r="J19" i="1"/>
  <c r="B211" i="2"/>
  <c r="J20" i="1" s="1"/>
  <c r="C228" i="2"/>
  <c r="J21" i="1"/>
  <c r="B169" i="2"/>
  <c r="J17" i="1" s="1"/>
  <c r="C153" i="2"/>
  <c r="J16" i="1" s="1"/>
  <c r="C139" i="2"/>
  <c r="J14" i="1" s="1"/>
  <c r="B139" i="2"/>
  <c r="J13" i="1" s="1"/>
  <c r="K9"/>
  <c r="K8"/>
  <c r="K7"/>
  <c r="J9"/>
  <c r="J8"/>
  <c r="J7"/>
  <c r="E234" i="2"/>
  <c r="K385"/>
  <c r="B341"/>
  <c r="D232"/>
  <c r="D233"/>
  <c r="D234"/>
  <c r="D235"/>
  <c r="D237"/>
  <c r="E329"/>
  <c r="E334" s="1"/>
  <c r="B344" s="1"/>
  <c r="E330"/>
  <c r="E331"/>
  <c r="E332"/>
  <c r="E333"/>
  <c r="C376"/>
  <c r="C382"/>
  <c r="D85"/>
  <c r="D86"/>
  <c r="D130"/>
  <c r="D131"/>
  <c r="D68"/>
  <c r="D69"/>
  <c r="D70"/>
  <c r="D71"/>
  <c r="D72"/>
  <c r="D73"/>
  <c r="D74"/>
  <c r="D75"/>
  <c r="D81"/>
  <c r="D82"/>
  <c r="D83"/>
  <c r="D84"/>
  <c r="D67"/>
  <c r="J384"/>
  <c r="J385"/>
  <c r="B16" i="1"/>
  <c r="B11"/>
  <c r="K384" i="2" l="1"/>
  <c r="E235"/>
  <c r="K21" i="1"/>
  <c r="K24"/>
  <c r="J6"/>
  <c r="K27"/>
  <c r="D257" i="2"/>
  <c r="F329" s="1"/>
  <c r="F334" s="1"/>
  <c r="C344" s="1"/>
  <c r="D236"/>
  <c r="D238" s="1"/>
  <c r="B343" s="1"/>
  <c r="K6" i="1"/>
  <c r="D139" i="2"/>
  <c r="B342" s="1"/>
  <c r="E233"/>
  <c r="K17" i="1"/>
  <c r="K25"/>
  <c r="K12"/>
  <c r="G139" i="2"/>
  <c r="C342" s="1"/>
  <c r="K16" i="1"/>
  <c r="E238" i="2"/>
  <c r="C343" s="1"/>
  <c r="B345"/>
  <c r="I350" s="1"/>
  <c r="J386" s="1"/>
  <c r="J12" i="1"/>
  <c r="J15"/>
  <c r="K15" l="1"/>
  <c r="K23"/>
  <c r="K22" s="1"/>
  <c r="C345" i="2"/>
  <c r="J350" s="1"/>
  <c r="J28" i="1"/>
  <c r="J31" s="1"/>
  <c r="J388" i="2"/>
  <c r="J387"/>
  <c r="B31" i="1" s="1"/>
  <c r="B27"/>
  <c r="K386" i="2" l="1"/>
  <c r="K388" s="1"/>
  <c r="K28" i="1"/>
  <c r="K31" s="1"/>
  <c r="K387" i="2"/>
</calcChain>
</file>

<file path=xl/sharedStrings.xml><?xml version="1.0" encoding="utf-8"?>
<sst xmlns="http://schemas.openxmlformats.org/spreadsheetml/2006/main" count="427" uniqueCount="304">
  <si>
    <t xml:space="preserve">Name of Applicant: </t>
  </si>
  <si>
    <t xml:space="preserve">EUROPEAN ANTI POVERTY NETWORK </t>
  </si>
  <si>
    <t>The budget has to be presented in €. 
Where the Euro is not the national currency the applicant must mention the national currency used and the date and rate of change applied (see http://europa.eu.int/comm/budget/inforeuro)</t>
  </si>
  <si>
    <t>DIRECT ELIGIBLE COSTS</t>
  </si>
  <si>
    <t>Name</t>
  </si>
  <si>
    <t>Management</t>
  </si>
  <si>
    <t>Total cost Management</t>
  </si>
  <si>
    <t>Administration</t>
  </si>
  <si>
    <t>Secretarial costs</t>
  </si>
  <si>
    <t xml:space="preserve">Accountant </t>
  </si>
  <si>
    <t>Other staff</t>
  </si>
  <si>
    <t>TOTAL STAFF COST</t>
  </si>
  <si>
    <t>HEADING 2 - COST FOR TRAVEL AND SUBSISTENCE ALLOWANCES</t>
  </si>
  <si>
    <t>Type of Event</t>
  </si>
  <si>
    <t>Location</t>
  </si>
  <si>
    <t>Provisional dates</t>
  </si>
  <si>
    <t>Bureau</t>
  </si>
  <si>
    <t>Executive Committee</t>
  </si>
  <si>
    <t>General Assembly</t>
  </si>
  <si>
    <t>AG</t>
  </si>
  <si>
    <t>PPOV</t>
  </si>
  <si>
    <t>Decided by National Network</t>
  </si>
  <si>
    <t>Missions Staff</t>
  </si>
  <si>
    <t>REP</t>
  </si>
  <si>
    <t>All over</t>
  </si>
  <si>
    <t>Enlargement travels</t>
  </si>
  <si>
    <t xml:space="preserve">
- See also information concerning maximum of subsistence cost allowed in guidelines
</t>
  </si>
  <si>
    <t>Reference of the event (according to the above references)</t>
  </si>
  <si>
    <t xml:space="preserve">HEADING 3 : COST FOR SERVICES </t>
  </si>
  <si>
    <t>Cost for information and dissemination</t>
  </si>
  <si>
    <t>Nature of costs</t>
  </si>
  <si>
    <t>Mailings</t>
  </si>
  <si>
    <t>Subscription + Annual Report</t>
  </si>
  <si>
    <t xml:space="preserve">TOTAL </t>
  </si>
  <si>
    <t>Description of documents to be translated (from .. into..)</t>
  </si>
  <si>
    <t>Translation publications</t>
  </si>
  <si>
    <t xml:space="preserve"> TOTAL </t>
  </si>
  <si>
    <t>Cost for evaluation</t>
  </si>
  <si>
    <t>Description of tasks to be performed and name of evaluator</t>
  </si>
  <si>
    <t>Cost for reproduction and publication</t>
  </si>
  <si>
    <t>Description of document to be reproduced or published</t>
  </si>
  <si>
    <t xml:space="preserve"> Fees for interpreters</t>
  </si>
  <si>
    <t>Ref. of the event (according to your reference under Heading 2 "Travel")</t>
  </si>
  <si>
    <t>For example for experts or consultants, etc.</t>
  </si>
  <si>
    <t xml:space="preserve"> Status and tasks to be performed</t>
  </si>
  <si>
    <t>TOTAL</t>
  </si>
  <si>
    <t>Total cost of all items in Heading Services</t>
  </si>
  <si>
    <t>Cost for translation</t>
  </si>
  <si>
    <t>Cost for publication and reproduction</t>
  </si>
  <si>
    <t>Costs for interpreters</t>
  </si>
  <si>
    <t>External experts</t>
  </si>
  <si>
    <t>Total cost of Services</t>
  </si>
  <si>
    <t>HEADING 4 : COST FOR ADMINISTRATION</t>
  </si>
  <si>
    <t>HEADING - ADMINISTRATION</t>
  </si>
  <si>
    <t>Rent of equipment or depreciation of New Techical Equipment (no depreciation of office material such as chairs, tables etc.!!!)</t>
  </si>
  <si>
    <t>Type of equipment</t>
  </si>
  <si>
    <t>Rent Photocopier/printer</t>
  </si>
  <si>
    <t xml:space="preserve">Total </t>
  </si>
  <si>
    <t>Hire of rooms (cost of rent of meeting or conference rooms, etc)</t>
  </si>
  <si>
    <t>Subject of event (according to your reference under Heading 2 "Travel")</t>
  </si>
  <si>
    <t>EXCO.2</t>
  </si>
  <si>
    <t>Hire of interpreting booths</t>
  </si>
  <si>
    <t>Subject of event (and reference)</t>
  </si>
  <si>
    <t>Costs for Audits</t>
  </si>
  <si>
    <t>Nature of Audit</t>
  </si>
  <si>
    <t>External Audit</t>
  </si>
  <si>
    <t>Photocopies</t>
  </si>
  <si>
    <t>Technical support</t>
  </si>
  <si>
    <t>Electricity</t>
  </si>
  <si>
    <t>Cleaning</t>
  </si>
  <si>
    <t>Telephone and fax</t>
  </si>
  <si>
    <t>Postage</t>
  </si>
  <si>
    <t>Office supplies</t>
  </si>
  <si>
    <t>Insurances</t>
  </si>
  <si>
    <t>Bank charges</t>
  </si>
  <si>
    <t>Total of Heading Administration</t>
  </si>
  <si>
    <t xml:space="preserve">Rent of equipment or Depreciation of New Techical Equipment </t>
  </si>
  <si>
    <t>Hire of rooms</t>
  </si>
  <si>
    <t>Audits</t>
  </si>
  <si>
    <t>Other administrative equipment</t>
  </si>
  <si>
    <t>TOTAL ELIGIBLE COST</t>
  </si>
  <si>
    <t xml:space="preserve">Staff </t>
  </si>
  <si>
    <t>Travel and Subsistence</t>
  </si>
  <si>
    <t>Services</t>
  </si>
  <si>
    <t>Total costs</t>
  </si>
  <si>
    <t>TOTAL INCOME</t>
  </si>
  <si>
    <t>BENEFICIARY'S CONTRIBUTION IN CASH</t>
  </si>
  <si>
    <t>Contributions</t>
  </si>
  <si>
    <t xml:space="preserve">co-financing in cash from other sources (enclose declarations of commitment to co-financing)
</t>
  </si>
  <si>
    <t>Total of beneficiary's contribution in cash</t>
  </si>
  <si>
    <t>Revenue generated by the operation</t>
  </si>
  <si>
    <t xml:space="preserve">Description of revenue </t>
  </si>
  <si>
    <t>Total of revenue generated by the operation</t>
  </si>
  <si>
    <t>Commission grant requested</t>
  </si>
  <si>
    <t>Percentage of the grant  to the total cost</t>
  </si>
  <si>
    <t>SUMMARY PAGE OF THE PROVISIONAL BUDGET IN EURO</t>
  </si>
  <si>
    <t>INCOME</t>
  </si>
  <si>
    <t>EXPENSES</t>
  </si>
  <si>
    <t>ELIGIBLE COSTS</t>
  </si>
  <si>
    <t>Heading 1 Staff =</t>
  </si>
  <si>
    <t xml:space="preserve">Administration </t>
  </si>
  <si>
    <t>BENEFICIARY's</t>
  </si>
  <si>
    <t xml:space="preserve">CONTRIBUTION </t>
  </si>
  <si>
    <t>Accounting</t>
  </si>
  <si>
    <t>IN CASH =</t>
  </si>
  <si>
    <t>Heading 2 Travel</t>
  </si>
  <si>
    <t>Travel</t>
  </si>
  <si>
    <t xml:space="preserve">REVENUE </t>
  </si>
  <si>
    <t>Accomodation and subsistence cost</t>
  </si>
  <si>
    <t xml:space="preserve">GENERATED </t>
  </si>
  <si>
    <t>Heading 3 Services =</t>
  </si>
  <si>
    <t xml:space="preserve">BY THE ACTION = </t>
  </si>
  <si>
    <t>Information and dissemination cost</t>
  </si>
  <si>
    <t>Translations costs</t>
  </si>
  <si>
    <t>Specific project evaluation</t>
  </si>
  <si>
    <t>Reproductions and publications</t>
  </si>
  <si>
    <t>Interpretation</t>
  </si>
  <si>
    <t>Other services</t>
  </si>
  <si>
    <t>Heading 4 Administration =</t>
  </si>
  <si>
    <t>Rent of equipment or depreciation of new equipment</t>
  </si>
  <si>
    <t>COMMISSION</t>
  </si>
  <si>
    <t>GRANT (S) =</t>
  </si>
  <si>
    <t>Other administrative costs</t>
  </si>
  <si>
    <t>TOTAL DIRECT ELIGIBLE COSTS D1</t>
  </si>
  <si>
    <t>TOTAL COST OF THE OPERATION</t>
  </si>
  <si>
    <t xml:space="preserve">Cost for translation </t>
  </si>
  <si>
    <t xml:space="preserve">Please provide full details on calculation and composition of staff costs and functions performed on an extra document </t>
  </si>
  <si>
    <t xml:space="preserve">Costs for external experts </t>
  </si>
  <si>
    <t>Other administrative costs : rent of offices and related charges.</t>
  </si>
  <si>
    <r>
      <t xml:space="preserve">HEADING 1: STAFF OF THE ORGANISATION </t>
    </r>
    <r>
      <rPr>
        <b/>
        <sz val="14"/>
        <rFont val="Arial"/>
        <family val="2"/>
      </rPr>
      <t>SPECIFICALLY ASSIGNED  TO THE OPERATION</t>
    </r>
  </si>
  <si>
    <r>
      <t xml:space="preserve">Cost for rental or depreciation of </t>
    </r>
    <r>
      <rPr>
        <b/>
        <sz val="11"/>
        <color indexed="10"/>
        <rFont val="Arial"/>
        <family val="2"/>
      </rPr>
      <t>new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technical</t>
    </r>
    <r>
      <rPr>
        <sz val="11"/>
        <color indexed="10"/>
        <rFont val="Arial"/>
        <family val="2"/>
      </rPr>
      <t xml:space="preserve"> equipment, please specify !! I</t>
    </r>
    <r>
      <rPr>
        <b/>
        <sz val="11"/>
        <color indexed="10"/>
        <rFont val="Arial"/>
        <family val="2"/>
      </rPr>
      <t xml:space="preserve">nvoices will have to be included with your claim for final payment of the subsidy
</t>
    </r>
  </si>
  <si>
    <t>EXCO.1</t>
  </si>
  <si>
    <t>EXCO.3</t>
  </si>
  <si>
    <t>Folders, Poster, Report, Campaign material</t>
  </si>
  <si>
    <t>ENL (English or French / language country)</t>
  </si>
  <si>
    <t>Contribution members EAPN (expertise)</t>
  </si>
  <si>
    <t xml:space="preserve">Purchase new licenses </t>
  </si>
  <si>
    <t>Consultancy for Campaigns and promotional material</t>
  </si>
  <si>
    <t>Brussels</t>
  </si>
  <si>
    <t>Total</t>
  </si>
  <si>
    <t xml:space="preserve">Actual </t>
  </si>
  <si>
    <t>Actual</t>
  </si>
  <si>
    <t>Actual Total</t>
  </si>
  <si>
    <t>BUREAU 1 - Bxl</t>
  </si>
  <si>
    <t>BUREAU 2 - Bxl</t>
  </si>
  <si>
    <t>BUREAU 3 - Bxl</t>
  </si>
  <si>
    <t>GENERAL ASSEMBLY</t>
  </si>
  <si>
    <t>ENLARGEMENT</t>
  </si>
  <si>
    <t>ENLARGEMENT - Catering 30 p (10 travelling + 20 on the spot)</t>
  </si>
  <si>
    <t>For example, advertisements, distribution, etc - please add spec.</t>
  </si>
  <si>
    <t>Budgeted</t>
  </si>
  <si>
    <t>General Assembly (6 days)</t>
  </si>
  <si>
    <t>Staff Development Days (10)</t>
  </si>
  <si>
    <t>Staff Development of Personal Skills (11)</t>
  </si>
  <si>
    <r>
      <t xml:space="preserve">Is only eligible:
. Rent (leasing) for a determined period
. linear depreciation for </t>
    </r>
    <r>
      <rPr>
        <b/>
        <sz val="11"/>
        <color indexed="10"/>
        <rFont val="Arial"/>
        <family val="2"/>
      </rPr>
      <t>new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technical</t>
    </r>
    <r>
      <rPr>
        <sz val="11"/>
        <color indexed="10"/>
        <rFont val="Arial"/>
        <family val="2"/>
      </rPr>
      <t xml:space="preserve"> equipment over 3 years ; for existing equipment depreciation is only allowed if this equipment is less than 3 years old and not entirely depreciated.
</t>
    </r>
  </si>
  <si>
    <t xml:space="preserve">ENLARGEMENT </t>
  </si>
  <si>
    <t>Rent offices + charges (12 months)</t>
  </si>
  <si>
    <t>Members contributions</t>
  </si>
  <si>
    <t>Cost for banking transactions (exchange losses are not eligible), insurance, etc.</t>
  </si>
  <si>
    <t>Travel sub-total Budgeted</t>
  </si>
  <si>
    <t>Subsistence 
sub-total Budgeted</t>
  </si>
  <si>
    <t>Total Budgeted</t>
  </si>
  <si>
    <t xml:space="preserve">A list below of all events </t>
  </si>
  <si>
    <t>Cathy Lespiaucq - PME Conseils (8 days)</t>
  </si>
  <si>
    <t>Stagiaire (15 days)</t>
  </si>
  <si>
    <t>Total cost Administration</t>
  </si>
  <si>
    <t>Total Secretarial costs</t>
  </si>
  <si>
    <t>Actual Travel Sub-total</t>
  </si>
  <si>
    <t>Actual Subsistence Sub-total</t>
  </si>
  <si>
    <t>Budgeted Total</t>
  </si>
  <si>
    <t xml:space="preserve">Co-funding travels </t>
  </si>
  <si>
    <t>Expertise Members</t>
  </si>
  <si>
    <t>Representation costs reimbursed</t>
  </si>
  <si>
    <t>TOTALS</t>
  </si>
  <si>
    <t xml:space="preserve">Total all Headings </t>
  </si>
  <si>
    <t>*) Choose a reference for your event which can be used in the following budget items</t>
  </si>
  <si>
    <t>Donations</t>
  </si>
  <si>
    <t>Network News (3 editions) + Flash</t>
  </si>
  <si>
    <t>AG (English/French/Spanish/German)</t>
  </si>
  <si>
    <t xml:space="preserve">EXCO 1 </t>
  </si>
  <si>
    <t>EXCO 2</t>
  </si>
  <si>
    <t>EXCO 3</t>
  </si>
  <si>
    <t>SEM 4</t>
  </si>
  <si>
    <t>Evaluation EAPN (10 days)</t>
  </si>
  <si>
    <t>Consultancy Fundraising (50 days)</t>
  </si>
  <si>
    <t>SEM 1</t>
  </si>
  <si>
    <t>SEM 2</t>
  </si>
  <si>
    <t>EXCO 1 (English/French)</t>
  </si>
  <si>
    <t>EXCO 2 (English/French)</t>
  </si>
  <si>
    <t>EXCO 3 (English/French)</t>
  </si>
  <si>
    <t>EXCO 1</t>
  </si>
  <si>
    <t xml:space="preserve">Executive Committee </t>
  </si>
  <si>
    <t>BU 1 (English/French)</t>
  </si>
  <si>
    <t>BU 2 (English/French)</t>
  </si>
  <si>
    <t>BU 1</t>
  </si>
  <si>
    <t>BU 2</t>
  </si>
  <si>
    <t>Norway</t>
  </si>
  <si>
    <t>Eos</t>
  </si>
  <si>
    <t>Europe Inclusion Strategy Group</t>
  </si>
  <si>
    <t>Conference</t>
  </si>
  <si>
    <t>Task Force</t>
  </si>
  <si>
    <t>Alliance Building</t>
  </si>
  <si>
    <t>11th Meeting of People Experiencing Poverty</t>
  </si>
  <si>
    <t>GENERAL ASSEMBLY - Catering 200 persons</t>
  </si>
  <si>
    <t>EUROPEAN ORGANISATIONS EOS 1</t>
  </si>
  <si>
    <t>EUROPEAN ORGANISATIONS EOS 1 - Catering 18 persons</t>
  </si>
  <si>
    <t>EUROPEAN ORGANISATIONS EOS 2</t>
  </si>
  <si>
    <t>EUROPEAN ORGANISATIONS EOS 2 - Catering 18 persons</t>
  </si>
  <si>
    <t>EUROPEAN ORGANISATIONS EOS - Steering Group</t>
  </si>
  <si>
    <t>EUROPE INCLUSION STRATEGY GROUP 1</t>
  </si>
  <si>
    <t>EUROPE INCLUSION STRATEGY GROUP 2</t>
  </si>
  <si>
    <t>EUROPE INCLUSION STRATEGY GROUP 3</t>
  </si>
  <si>
    <t>CONF</t>
  </si>
  <si>
    <t>CONF - Catering 90 persons</t>
  </si>
  <si>
    <t>CONF - Catering 100 persons</t>
  </si>
  <si>
    <t>SEM 1 - Catering 6 persons</t>
  </si>
  <si>
    <t>SEM 2 - Catering 6 persons</t>
  </si>
  <si>
    <t>SEM 3</t>
  </si>
  <si>
    <t>SEM 3 - Catering 6 persons</t>
  </si>
  <si>
    <t>SEM 4 - Catering 6 persons</t>
  </si>
  <si>
    <t>SEM 5</t>
  </si>
  <si>
    <t>SEM 5 - Catering 6 persons</t>
  </si>
  <si>
    <t>Website + Social Media</t>
  </si>
  <si>
    <t>EAPN Fund Prize</t>
  </si>
  <si>
    <t>EU IS</t>
  </si>
  <si>
    <t>GA</t>
  </si>
  <si>
    <t>Task Forces</t>
  </si>
  <si>
    <t>EXCO</t>
  </si>
  <si>
    <t>TF</t>
  </si>
  <si>
    <t>EU IS 1</t>
  </si>
  <si>
    <t>EU IS 2</t>
  </si>
  <si>
    <t>EU IS 3</t>
  </si>
  <si>
    <t>BU 3 (English/French)</t>
  </si>
  <si>
    <t>EU IS 1 (English/French)</t>
  </si>
  <si>
    <t>EU IS 2 (English/French)</t>
  </si>
  <si>
    <t>EU IS 3 (English/French)</t>
  </si>
  <si>
    <t>CONF (English/French)</t>
  </si>
  <si>
    <t>TF (English/French)</t>
  </si>
  <si>
    <t>Consultancy Conference (4 days)</t>
  </si>
  <si>
    <t>BU 3</t>
  </si>
  <si>
    <t>PPOV 1</t>
  </si>
  <si>
    <t>PPOV 2</t>
  </si>
  <si>
    <t>PPOV 3</t>
  </si>
  <si>
    <t>PPOV 1 - Catering 35 Networks</t>
  </si>
  <si>
    <t>PPOV 2 - Catering 20 Networks</t>
  </si>
  <si>
    <t>PPOV 3 - Catering 35 Networks</t>
  </si>
  <si>
    <t>TF1 - 1</t>
  </si>
  <si>
    <t>TF1 - 1 Catering 6 persons</t>
  </si>
  <si>
    <t>TF1 - 2</t>
  </si>
  <si>
    <t>TF1 - 2 Catering 6 persons</t>
  </si>
  <si>
    <t>TF2 - 1</t>
  </si>
  <si>
    <t>TF2 - 2 Catering 6 persons</t>
  </si>
  <si>
    <t>TF2 - 1 Catering 6 persons</t>
  </si>
  <si>
    <t>TF2 - 2</t>
  </si>
  <si>
    <t>TF3 - 1</t>
  </si>
  <si>
    <t>TF3 - 1 Catering 6 persons</t>
  </si>
  <si>
    <t>TF3 - 2</t>
  </si>
  <si>
    <t>TF3 - 2 Catering 6 persons</t>
  </si>
  <si>
    <t>TF4 - 1</t>
  </si>
  <si>
    <t>TF4 - 1 Catering 6 persons</t>
  </si>
  <si>
    <t>TF4 - 2</t>
  </si>
  <si>
    <t>TF4 - 2 Catering 6 persons</t>
  </si>
  <si>
    <t>TF5 - 1</t>
  </si>
  <si>
    <t>TF5 - 1 Catering 6 persons</t>
  </si>
  <si>
    <t>TF5 - 2</t>
  </si>
  <si>
    <t>TF5 - 2 Catering 6 persons</t>
  </si>
  <si>
    <t xml:space="preserve">General Assembly </t>
  </si>
  <si>
    <t>Europe IS</t>
  </si>
  <si>
    <t>Sponsorship prize</t>
  </si>
  <si>
    <t>Contracts Networks</t>
  </si>
  <si>
    <t xml:space="preserve">Fundraising </t>
  </si>
  <si>
    <t>Preparation Follow-up 11th Meeting POV</t>
  </si>
  <si>
    <t>Rent Payment system</t>
  </si>
  <si>
    <t>EOS 1</t>
  </si>
  <si>
    <t>EOS 1 (English/French)</t>
  </si>
  <si>
    <t>Task Force 1</t>
  </si>
  <si>
    <t>Communication</t>
  </si>
  <si>
    <t>REP (English/French)</t>
  </si>
  <si>
    <t>DETAILED BUDGET 01/01/2012 - 31/12/2012</t>
  </si>
  <si>
    <t>DRAFT Budget for the period 01/01/2012 - 31/12/2012</t>
  </si>
  <si>
    <t>Rent laptops</t>
  </si>
  <si>
    <t>TF3 - 3</t>
  </si>
  <si>
    <t>TF3 - 3 Catering 6 persons</t>
  </si>
  <si>
    <t>EOS 2 (English/French)</t>
  </si>
  <si>
    <t>TF4 - 3</t>
  </si>
  <si>
    <t>TF4 - 3 Catering 6 persons</t>
  </si>
  <si>
    <t>Purchase furniture (depreciation)</t>
  </si>
  <si>
    <t>EOS 2</t>
  </si>
  <si>
    <t>EUROPE INCLUSION STRATEGY GROUP 3 - Catering 36 persons</t>
  </si>
  <si>
    <t>EUROPE INCLUSION STRATEGY GROUP 2 - Catering 36 persons</t>
  </si>
  <si>
    <t>EUROPE INCLUSION STRATEGY GROUP 1 - Catering 34 persons</t>
  </si>
  <si>
    <t>REP - Catering for 8 persons</t>
  </si>
  <si>
    <t>Translations of EAPN Network News (9)</t>
  </si>
  <si>
    <t>Translations of EAPN publications (10)</t>
  </si>
  <si>
    <t>Consultancy TF - EU IS - EXCO (7 days)</t>
  </si>
  <si>
    <t>EXCO 3 - Catering 35 persons</t>
  </si>
  <si>
    <t>EXCO 1 - Catering 33 persons</t>
  </si>
  <si>
    <t>EXCO 2 - Catering 26 persons</t>
  </si>
  <si>
    <t>PPOV - Catering 11  Networks</t>
  </si>
  <si>
    <t>Work on EU IS by 15 of the National Networks</t>
  </si>
  <si>
    <t>Coordinators (for 12 Networks) for the Preparation of the 11th Meeting People Experiencing Poverty (732 days)</t>
  </si>
  <si>
    <t>Purchase laptops (depreciation)</t>
  </si>
  <si>
    <t>Purchase desktops (depreciation)</t>
  </si>
  <si>
    <t>Purchase software (depreciation)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</si>
</sst>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2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1">
    <xf numFmtId="0" fontId="0" fillId="0" borderId="0" xfId="0"/>
    <xf numFmtId="0" fontId="4" fillId="0" borderId="0" xfId="0" applyFont="1"/>
    <xf numFmtId="2" fontId="4" fillId="0" borderId="1" xfId="0" applyNumberFormat="1" applyFont="1" applyBorder="1"/>
    <xf numFmtId="0" fontId="4" fillId="0" borderId="1" xfId="0" applyFont="1" applyBorder="1"/>
    <xf numFmtId="4" fontId="4" fillId="0" borderId="0" xfId="0" applyNumberFormat="1" applyFont="1"/>
    <xf numFmtId="0" fontId="5" fillId="0" borderId="2" xfId="0" applyFont="1" applyBorder="1" applyAlignment="1">
      <alignment horizontal="center"/>
    </xf>
    <xf numFmtId="2" fontId="4" fillId="0" borderId="3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5" fillId="0" borderId="4" xfId="0" applyFont="1" applyBorder="1"/>
    <xf numFmtId="4" fontId="4" fillId="0" borderId="3" xfId="0" applyNumberFormat="1" applyFont="1" applyBorder="1"/>
    <xf numFmtId="0" fontId="4" fillId="0" borderId="5" xfId="0" applyFont="1" applyBorder="1"/>
    <xf numFmtId="2" fontId="4" fillId="0" borderId="6" xfId="0" applyNumberFormat="1" applyFont="1" applyBorder="1" applyProtection="1"/>
    <xf numFmtId="0" fontId="5" fillId="2" borderId="4" xfId="0" applyFont="1" applyFill="1" applyBorder="1"/>
    <xf numFmtId="0" fontId="4" fillId="2" borderId="4" xfId="0" applyFont="1" applyFill="1" applyBorder="1"/>
    <xf numFmtId="0" fontId="5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3" fontId="4" fillId="0" borderId="7" xfId="1" applyFont="1" applyBorder="1" applyProtection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2" borderId="2" xfId="0" applyFont="1" applyFill="1" applyBorder="1"/>
    <xf numFmtId="4" fontId="5" fillId="2" borderId="3" xfId="0" applyNumberFormat="1" applyFont="1" applyFill="1" applyBorder="1" applyAlignment="1" applyProtection="1">
      <alignment horizontal="right"/>
    </xf>
    <xf numFmtId="0" fontId="4" fillId="0" borderId="0" xfId="0" applyFont="1" applyBorder="1"/>
    <xf numFmtId="4" fontId="4" fillId="0" borderId="11" xfId="0" applyNumberFormat="1" applyFont="1" applyBorder="1" applyProtection="1"/>
    <xf numFmtId="0" fontId="6" fillId="0" borderId="0" xfId="0" applyFont="1" applyBorder="1"/>
    <xf numFmtId="0" fontId="4" fillId="0" borderId="5" xfId="0" applyFont="1" applyBorder="1" applyAlignment="1">
      <alignment horizontal="left"/>
    </xf>
    <xf numFmtId="4" fontId="5" fillId="0" borderId="7" xfId="0" applyNumberFormat="1" applyFont="1" applyFill="1" applyBorder="1" applyProtection="1"/>
    <xf numFmtId="4" fontId="4" fillId="0" borderId="12" xfId="0" applyNumberFormat="1" applyFont="1" applyBorder="1" applyProtection="1"/>
    <xf numFmtId="0" fontId="4" fillId="0" borderId="13" xfId="0" applyFont="1" applyBorder="1"/>
    <xf numFmtId="4" fontId="4" fillId="0" borderId="11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0" fontId="4" fillId="2" borderId="2" xfId="0" applyFont="1" applyFill="1" applyBorder="1"/>
    <xf numFmtId="0" fontId="4" fillId="0" borderId="14" xfId="0" applyFont="1" applyBorder="1" applyAlignment="1"/>
    <xf numFmtId="0" fontId="4" fillId="0" borderId="0" xfId="0" applyFont="1" applyBorder="1" applyAlignment="1"/>
    <xf numFmtId="0" fontId="4" fillId="0" borderId="15" xfId="0" applyFont="1" applyBorder="1" applyAlignment="1"/>
    <xf numFmtId="4" fontId="4" fillId="0" borderId="16" xfId="0" applyNumberFormat="1" applyFont="1" applyBorder="1" applyProtection="1"/>
    <xf numFmtId="43" fontId="5" fillId="0" borderId="7" xfId="1" applyFont="1" applyBorder="1" applyProtection="1"/>
    <xf numFmtId="0" fontId="4" fillId="0" borderId="13" xfId="0" applyFont="1" applyBorder="1" applyAlignment="1"/>
    <xf numFmtId="0" fontId="4" fillId="0" borderId="17" xfId="0" applyFont="1" applyBorder="1" applyAlignment="1"/>
    <xf numFmtId="4" fontId="4" fillId="0" borderId="18" xfId="0" applyNumberFormat="1" applyFont="1" applyBorder="1" applyProtection="1"/>
    <xf numFmtId="0" fontId="0" fillId="0" borderId="0" xfId="0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15" xfId="0" applyFont="1" applyBorder="1"/>
    <xf numFmtId="0" fontId="4" fillId="0" borderId="17" xfId="0" applyFont="1" applyBorder="1"/>
    <xf numFmtId="43" fontId="5" fillId="0" borderId="7" xfId="1" applyFont="1" applyBorder="1" applyAlignment="1" applyProtection="1">
      <alignment horizontal="right"/>
    </xf>
    <xf numFmtId="0" fontId="4" fillId="0" borderId="20" xfId="0" applyFont="1" applyBorder="1"/>
    <xf numFmtId="0" fontId="0" fillId="0" borderId="5" xfId="0" applyBorder="1"/>
    <xf numFmtId="43" fontId="4" fillId="0" borderId="13" xfId="1" applyFont="1" applyBorder="1" applyProtection="1"/>
    <xf numFmtId="0" fontId="5" fillId="2" borderId="21" xfId="0" applyFont="1" applyFill="1" applyBorder="1"/>
    <xf numFmtId="43" fontId="4" fillId="2" borderId="15" xfId="1" applyFont="1" applyFill="1" applyBorder="1" applyProtection="1"/>
    <xf numFmtId="0" fontId="5" fillId="2" borderId="22" xfId="0" applyFont="1" applyFill="1" applyBorder="1"/>
    <xf numFmtId="0" fontId="5" fillId="2" borderId="22" xfId="0" applyFont="1" applyFill="1" applyBorder="1" applyProtection="1"/>
    <xf numFmtId="0" fontId="5" fillId="2" borderId="5" xfId="0" applyFont="1" applyFill="1" applyBorder="1"/>
    <xf numFmtId="43" fontId="4" fillId="2" borderId="17" xfId="1" applyFont="1" applyFill="1" applyBorder="1" applyProtection="1"/>
    <xf numFmtId="0" fontId="5" fillId="2" borderId="0" xfId="0" applyFont="1" applyFill="1" applyBorder="1"/>
    <xf numFmtId="0" fontId="5" fillId="2" borderId="0" xfId="0" applyFont="1" applyFill="1" applyBorder="1" applyProtection="1"/>
    <xf numFmtId="0" fontId="5" fillId="2" borderId="23" xfId="0" applyFont="1" applyFill="1" applyBorder="1" applyAlignment="1">
      <alignment horizontal="left" indent="1"/>
    </xf>
    <xf numFmtId="4" fontId="5" fillId="2" borderId="20" xfId="0" applyNumberFormat="1" applyFont="1" applyFill="1" applyBorder="1" applyProtection="1"/>
    <xf numFmtId="0" fontId="5" fillId="2" borderId="1" xfId="0" applyFont="1" applyFill="1" applyBorder="1"/>
    <xf numFmtId="0" fontId="5" fillId="0" borderId="0" xfId="0" applyFont="1"/>
    <xf numFmtId="2" fontId="4" fillId="0" borderId="0" xfId="0" applyNumberFormat="1" applyFont="1"/>
    <xf numFmtId="0" fontId="7" fillId="3" borderId="24" xfId="0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0" fillId="0" borderId="0" xfId="0" applyFill="1" applyProtection="1">
      <protection locked="0"/>
    </xf>
    <xf numFmtId="0" fontId="0" fillId="0" borderId="0" xfId="0" applyFill="1" applyProtection="1"/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16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25" xfId="0" applyFont="1" applyFill="1" applyBorder="1" applyAlignment="1" applyProtection="1">
      <alignment vertical="center" wrapText="1"/>
      <protection locked="0"/>
    </xf>
    <xf numFmtId="0" fontId="16" fillId="0" borderId="26" xfId="0" applyFont="1" applyFill="1" applyBorder="1" applyAlignment="1" applyProtection="1">
      <alignment vertical="center" wrapText="1"/>
      <protection locked="0"/>
    </xf>
    <xf numFmtId="4" fontId="16" fillId="3" borderId="27" xfId="0" applyNumberFormat="1" applyFont="1" applyFill="1" applyBorder="1" applyProtection="1"/>
    <xf numFmtId="0" fontId="13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>
      <alignment horizontal="center" wrapText="1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2" fontId="5" fillId="4" borderId="0" xfId="0" applyNumberFormat="1" applyFont="1" applyFill="1" applyBorder="1" applyProtection="1"/>
    <xf numFmtId="0" fontId="5" fillId="4" borderId="0" xfId="0" applyFont="1" applyFill="1" applyBorder="1" applyProtection="1">
      <protection locked="0"/>
    </xf>
    <xf numFmtId="0" fontId="17" fillId="5" borderId="2" xfId="0" applyFont="1" applyFill="1" applyBorder="1" applyProtection="1">
      <protection locked="0"/>
    </xf>
    <xf numFmtId="0" fontId="17" fillId="5" borderId="4" xfId="0" applyFont="1" applyFill="1" applyBorder="1" applyProtection="1">
      <protection locked="0"/>
    </xf>
    <xf numFmtId="0" fontId="17" fillId="5" borderId="3" xfId="0" applyFont="1" applyFill="1" applyBorder="1" applyProtection="1">
      <protection locked="0"/>
    </xf>
    <xf numFmtId="4" fontId="16" fillId="3" borderId="27" xfId="0" applyNumberFormat="1" applyFont="1" applyFill="1" applyBorder="1" applyAlignment="1" applyProtection="1">
      <alignment wrapText="1"/>
    </xf>
    <xf numFmtId="0" fontId="17" fillId="5" borderId="2" xfId="0" applyFont="1" applyFill="1" applyBorder="1" applyAlignment="1" applyProtection="1">
      <alignment wrapText="1"/>
      <protection locked="0"/>
    </xf>
    <xf numFmtId="2" fontId="17" fillId="5" borderId="4" xfId="0" applyNumberFormat="1" applyFont="1" applyFill="1" applyBorder="1" applyAlignment="1" applyProtection="1">
      <alignment wrapText="1"/>
      <protection locked="0"/>
    </xf>
    <xf numFmtId="4" fontId="17" fillId="5" borderId="30" xfId="0" applyNumberFormat="1" applyFont="1" applyFill="1" applyBorder="1" applyAlignment="1" applyProtection="1">
      <alignment wrapText="1"/>
    </xf>
    <xf numFmtId="0" fontId="17" fillId="5" borderId="2" xfId="0" applyFont="1" applyFill="1" applyBorder="1"/>
    <xf numFmtId="0" fontId="17" fillId="5" borderId="4" xfId="0" applyFont="1" applyFill="1" applyBorder="1"/>
    <xf numFmtId="0" fontId="17" fillId="5" borderId="3" xfId="0" applyFont="1" applyFill="1" applyBorder="1"/>
    <xf numFmtId="0" fontId="16" fillId="0" borderId="31" xfId="0" applyFont="1" applyBorder="1" applyAlignment="1" applyProtection="1">
      <alignment vertical="center" wrapText="1"/>
      <protection locked="0"/>
    </xf>
    <xf numFmtId="0" fontId="16" fillId="0" borderId="32" xfId="0" applyFont="1" applyBorder="1" applyAlignment="1" applyProtection="1">
      <alignment wrapText="1"/>
      <protection locked="0"/>
    </xf>
    <xf numFmtId="4" fontId="16" fillId="3" borderId="33" xfId="0" applyNumberFormat="1" applyFont="1" applyFill="1" applyBorder="1" applyAlignment="1" applyProtection="1">
      <alignment wrapText="1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2" fontId="17" fillId="0" borderId="0" xfId="0" applyNumberFormat="1" applyFont="1" applyFill="1" applyBorder="1" applyAlignment="1">
      <alignment wrapText="1"/>
    </xf>
    <xf numFmtId="4" fontId="17" fillId="0" borderId="0" xfId="0" applyNumberFormat="1" applyFont="1" applyFill="1" applyBorder="1" applyAlignment="1" applyProtection="1">
      <alignment wrapText="1"/>
    </xf>
    <xf numFmtId="4" fontId="16" fillId="3" borderId="34" xfId="0" applyNumberFormat="1" applyFont="1" applyFill="1" applyBorder="1" applyAlignment="1" applyProtection="1">
      <alignment wrapText="1"/>
    </xf>
    <xf numFmtId="0" fontId="17" fillId="5" borderId="32" xfId="0" applyFont="1" applyFill="1" applyBorder="1"/>
    <xf numFmtId="0" fontId="17" fillId="5" borderId="35" xfId="0" applyFont="1" applyFill="1" applyBorder="1"/>
    <xf numFmtId="4" fontId="17" fillId="5" borderId="33" xfId="0" applyNumberFormat="1" applyFont="1" applyFill="1" applyBorder="1" applyProtection="1"/>
    <xf numFmtId="0" fontId="17" fillId="0" borderId="0" xfId="0" applyFont="1" applyFill="1" applyBorder="1"/>
    <xf numFmtId="2" fontId="17" fillId="0" borderId="0" xfId="0" applyNumberFormat="1" applyFont="1" applyFill="1" applyBorder="1"/>
    <xf numFmtId="4" fontId="17" fillId="0" borderId="0" xfId="0" applyNumberFormat="1" applyFont="1" applyFill="1" applyBorder="1" applyProtection="1"/>
    <xf numFmtId="4" fontId="16" fillId="3" borderId="34" xfId="0" applyNumberFormat="1" applyFont="1" applyFill="1" applyBorder="1" applyAlignment="1" applyProtection="1">
      <alignment horizontal="right" vertical="center" wrapText="1"/>
    </xf>
    <xf numFmtId="4" fontId="17" fillId="5" borderId="33" xfId="0" applyNumberFormat="1" applyFont="1" applyFill="1" applyBorder="1"/>
    <xf numFmtId="0" fontId="17" fillId="5" borderId="36" xfId="0" applyFont="1" applyFill="1" applyBorder="1"/>
    <xf numFmtId="0" fontId="16" fillId="5" borderId="37" xfId="0" applyFont="1" applyFill="1" applyBorder="1"/>
    <xf numFmtId="4" fontId="16" fillId="3" borderId="27" xfId="0" applyNumberFormat="1" applyFont="1" applyFill="1" applyBorder="1"/>
    <xf numFmtId="0" fontId="14" fillId="0" borderId="4" xfId="0" applyFont="1" applyBorder="1" applyAlignment="1">
      <alignment wrapText="1"/>
    </xf>
    <xf numFmtId="0" fontId="14" fillId="0" borderId="3" xfId="0" applyFont="1" applyBorder="1" applyAlignment="1">
      <alignment wrapText="1"/>
    </xf>
    <xf numFmtId="4" fontId="16" fillId="3" borderId="6" xfId="0" applyNumberFormat="1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top" wrapText="1"/>
    </xf>
    <xf numFmtId="2" fontId="5" fillId="0" borderId="0" xfId="0" applyNumberFormat="1" applyFont="1" applyFill="1" applyBorder="1" applyAlignment="1" applyProtection="1">
      <alignment vertical="top" wrapText="1"/>
    </xf>
    <xf numFmtId="0" fontId="5" fillId="0" borderId="0" xfId="0" applyFont="1" applyFill="1" applyProtection="1">
      <protection locked="0"/>
    </xf>
    <xf numFmtId="0" fontId="4" fillId="0" borderId="0" xfId="0" applyFont="1" applyFill="1" applyProtection="1"/>
    <xf numFmtId="0" fontId="4" fillId="0" borderId="0" xfId="0" applyFont="1" applyFill="1" applyProtection="1">
      <protection locked="0"/>
    </xf>
    <xf numFmtId="0" fontId="5" fillId="4" borderId="0" xfId="0" applyFont="1" applyFill="1" applyBorder="1" applyAlignment="1" applyProtection="1">
      <alignment vertical="top" wrapText="1"/>
    </xf>
    <xf numFmtId="2" fontId="5" fillId="4" borderId="0" xfId="0" applyNumberFormat="1" applyFont="1" applyFill="1" applyBorder="1" applyAlignment="1" applyProtection="1">
      <alignment vertical="top" wrapText="1"/>
    </xf>
    <xf numFmtId="0" fontId="6" fillId="4" borderId="0" xfId="0" applyFont="1" applyFill="1" applyProtection="1">
      <protection locked="0"/>
    </xf>
    <xf numFmtId="0" fontId="4" fillId="4" borderId="0" xfId="0" applyFont="1" applyFill="1" applyProtection="1"/>
    <xf numFmtId="0" fontId="4" fillId="4" borderId="0" xfId="0" applyFont="1" applyFill="1" applyProtection="1">
      <protection locked="0"/>
    </xf>
    <xf numFmtId="0" fontId="17" fillId="6" borderId="2" xfId="0" applyFont="1" applyFill="1" applyBorder="1" applyProtection="1">
      <protection locked="0"/>
    </xf>
    <xf numFmtId="0" fontId="17" fillId="6" borderId="4" xfId="0" applyFont="1" applyFill="1" applyBorder="1" applyProtection="1">
      <protection locked="0"/>
    </xf>
    <xf numFmtId="0" fontId="16" fillId="6" borderId="4" xfId="0" applyFont="1" applyFill="1" applyBorder="1" applyProtection="1">
      <protection locked="0"/>
    </xf>
    <xf numFmtId="0" fontId="16" fillId="6" borderId="3" xfId="0" applyFont="1" applyFill="1" applyBorder="1" applyProtection="1">
      <protection locked="0"/>
    </xf>
    <xf numFmtId="0" fontId="16" fillId="0" borderId="0" xfId="0" applyFont="1" applyFill="1" applyProtection="1"/>
    <xf numFmtId="0" fontId="16" fillId="0" borderId="0" xfId="0" applyFont="1" applyProtection="1"/>
    <xf numFmtId="4" fontId="17" fillId="5" borderId="30" xfId="0" applyNumberFormat="1" applyFont="1" applyFill="1" applyBorder="1" applyProtection="1"/>
    <xf numFmtId="0" fontId="17" fillId="0" borderId="0" xfId="0" applyFont="1" applyFill="1" applyBorder="1" applyProtection="1">
      <protection locked="0"/>
    </xf>
    <xf numFmtId="4" fontId="17" fillId="0" borderId="0" xfId="0" applyNumberFormat="1" applyFont="1" applyFill="1" applyBorder="1" applyProtection="1">
      <protection locked="0"/>
    </xf>
    <xf numFmtId="0" fontId="16" fillId="5" borderId="4" xfId="0" applyFont="1" applyFill="1" applyBorder="1" applyProtection="1">
      <protection locked="0"/>
    </xf>
    <xf numFmtId="0" fontId="17" fillId="3" borderId="34" xfId="0" applyFont="1" applyFill="1" applyBorder="1" applyAlignment="1" applyProtection="1">
      <alignment horizontal="center" vertical="center" wrapText="1"/>
      <protection locked="0"/>
    </xf>
    <xf numFmtId="0" fontId="17" fillId="5" borderId="23" xfId="0" applyFont="1" applyFill="1" applyBorder="1" applyProtection="1"/>
    <xf numFmtId="0" fontId="16" fillId="5" borderId="1" xfId="0" applyFont="1" applyFill="1" applyBorder="1" applyProtection="1">
      <protection locked="0"/>
    </xf>
    <xf numFmtId="4" fontId="17" fillId="5" borderId="20" xfId="0" applyNumberFormat="1" applyFont="1" applyFill="1" applyBorder="1" applyProtection="1"/>
    <xf numFmtId="0" fontId="17" fillId="4" borderId="5" xfId="0" applyFont="1" applyFill="1" applyBorder="1" applyProtection="1">
      <protection locked="0"/>
    </xf>
    <xf numFmtId="0" fontId="17" fillId="4" borderId="0" xfId="0" applyFont="1" applyFill="1" applyBorder="1" applyProtection="1">
      <protection locked="0"/>
    </xf>
    <xf numFmtId="0" fontId="16" fillId="4" borderId="0" xfId="0" applyFont="1" applyFill="1" applyBorder="1" applyProtection="1">
      <protection locked="0"/>
    </xf>
    <xf numFmtId="2" fontId="17" fillId="4" borderId="0" xfId="0" applyNumberFormat="1" applyFont="1" applyFill="1" applyBorder="1" applyProtection="1">
      <protection locked="0"/>
    </xf>
    <xf numFmtId="0" fontId="16" fillId="0" borderId="0" xfId="0" applyFont="1" applyBorder="1" applyProtection="1">
      <protection locked="0"/>
    </xf>
    <xf numFmtId="4" fontId="17" fillId="2" borderId="24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0" xfId="0" applyFont="1" applyProtection="1"/>
    <xf numFmtId="0" fontId="13" fillId="0" borderId="0" xfId="0" applyFont="1" applyProtection="1"/>
    <xf numFmtId="0" fontId="5" fillId="0" borderId="0" xfId="0" applyFont="1" applyProtection="1">
      <protection locked="0"/>
    </xf>
    <xf numFmtId="0" fontId="5" fillId="0" borderId="0" xfId="0" applyFont="1" applyProtection="1"/>
    <xf numFmtId="0" fontId="7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2" fontId="7" fillId="0" borderId="0" xfId="0" applyNumberFormat="1" applyFont="1" applyFill="1" applyBorder="1" applyAlignment="1" applyProtection="1">
      <alignment wrapText="1"/>
    </xf>
    <xf numFmtId="0" fontId="5" fillId="0" borderId="0" xfId="0" applyFont="1" applyFill="1" applyBorder="1" applyProtection="1">
      <protection locked="0"/>
    </xf>
    <xf numFmtId="2" fontId="17" fillId="0" borderId="0" xfId="0" applyNumberFormat="1" applyFont="1" applyFill="1" applyBorder="1" applyProtection="1"/>
    <xf numFmtId="0" fontId="21" fillId="0" borderId="0" xfId="0" applyFont="1" applyProtection="1"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Continuous" vertical="center"/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/>
    <xf numFmtId="0" fontId="24" fillId="6" borderId="4" xfId="0" applyFont="1" applyFill="1" applyBorder="1" applyAlignment="1" applyProtection="1">
      <alignment wrapText="1"/>
    </xf>
    <xf numFmtId="0" fontId="24" fillId="6" borderId="3" xfId="0" applyFont="1" applyFill="1" applyBorder="1" applyAlignment="1" applyProtection="1">
      <alignment wrapText="1"/>
    </xf>
    <xf numFmtId="4" fontId="24" fillId="6" borderId="24" xfId="0" applyNumberFormat="1" applyFont="1" applyFill="1" applyBorder="1" applyAlignment="1" applyProtection="1">
      <alignment wrapText="1"/>
    </xf>
    <xf numFmtId="0" fontId="24" fillId="6" borderId="2" xfId="0" applyFont="1" applyFill="1" applyBorder="1" applyAlignment="1" applyProtection="1"/>
    <xf numFmtId="10" fontId="24" fillId="6" borderId="24" xfId="2" applyNumberFormat="1" applyFont="1" applyFill="1" applyBorder="1" applyAlignment="1" applyProtection="1">
      <alignment wrapText="1"/>
    </xf>
    <xf numFmtId="49" fontId="16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38" xfId="0" applyNumberFormat="1" applyFont="1" applyFill="1" applyBorder="1" applyProtection="1"/>
    <xf numFmtId="4" fontId="5" fillId="2" borderId="39" xfId="0" applyNumberFormat="1" applyFont="1" applyFill="1" applyBorder="1" applyProtection="1"/>
    <xf numFmtId="4" fontId="5" fillId="2" borderId="24" xfId="0" applyNumberFormat="1" applyFont="1" applyFill="1" applyBorder="1" applyAlignment="1" applyProtection="1">
      <alignment horizontal="right"/>
    </xf>
    <xf numFmtId="4" fontId="4" fillId="0" borderId="40" xfId="0" applyNumberFormat="1" applyFont="1" applyBorder="1" applyProtection="1"/>
    <xf numFmtId="0" fontId="17" fillId="0" borderId="25" xfId="0" applyFont="1" applyBorder="1" applyAlignment="1" applyProtection="1">
      <alignment horizontal="center" vertical="center" wrapText="1"/>
      <protection locked="0"/>
    </xf>
    <xf numFmtId="4" fontId="16" fillId="3" borderId="41" xfId="0" applyNumberFormat="1" applyFont="1" applyFill="1" applyBorder="1" applyProtection="1"/>
    <xf numFmtId="4" fontId="7" fillId="2" borderId="24" xfId="0" applyNumberFormat="1" applyFont="1" applyFill="1" applyBorder="1" applyAlignment="1" applyProtection="1"/>
    <xf numFmtId="0" fontId="17" fillId="3" borderId="42" xfId="0" applyFont="1" applyFill="1" applyBorder="1" applyAlignment="1">
      <alignment horizontal="center" vertical="top" wrapText="1"/>
    </xf>
    <xf numFmtId="0" fontId="17" fillId="3" borderId="42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>
      <alignment horizontal="right"/>
    </xf>
    <xf numFmtId="4" fontId="17" fillId="3" borderId="34" xfId="0" applyNumberFormat="1" applyFont="1" applyFill="1" applyBorder="1" applyAlignment="1" applyProtection="1">
      <alignment wrapText="1"/>
    </xf>
    <xf numFmtId="4" fontId="17" fillId="3" borderId="27" xfId="0" applyNumberFormat="1" applyFont="1" applyFill="1" applyBorder="1" applyAlignment="1" applyProtection="1">
      <alignment wrapText="1"/>
    </xf>
    <xf numFmtId="4" fontId="17" fillId="3" borderId="34" xfId="0" applyNumberFormat="1" applyFont="1" applyFill="1" applyBorder="1" applyAlignment="1" applyProtection="1">
      <alignment horizontal="right" vertical="center" wrapText="1"/>
    </xf>
    <xf numFmtId="4" fontId="17" fillId="3" borderId="34" xfId="0" applyNumberFormat="1" applyFont="1" applyFill="1" applyBorder="1"/>
    <xf numFmtId="4" fontId="17" fillId="3" borderId="27" xfId="0" applyNumberFormat="1" applyFont="1" applyFill="1" applyBorder="1"/>
    <xf numFmtId="4" fontId="17" fillId="3" borderId="6" xfId="0" applyNumberFormat="1" applyFont="1" applyFill="1" applyBorder="1" applyAlignment="1" applyProtection="1">
      <alignment wrapText="1"/>
    </xf>
    <xf numFmtId="4" fontId="17" fillId="3" borderId="27" xfId="0" applyNumberFormat="1" applyFont="1" applyFill="1" applyBorder="1" applyProtection="1"/>
    <xf numFmtId="0" fontId="2" fillId="6" borderId="24" xfId="0" applyFont="1" applyFill="1" applyBorder="1" applyProtection="1">
      <protection locked="0"/>
    </xf>
    <xf numFmtId="4" fontId="4" fillId="0" borderId="42" xfId="0" applyNumberFormat="1" applyFont="1" applyBorder="1" applyProtection="1"/>
    <xf numFmtId="4" fontId="4" fillId="0" borderId="41" xfId="0" applyNumberFormat="1" applyFont="1" applyBorder="1" applyProtection="1"/>
    <xf numFmtId="4" fontId="4" fillId="0" borderId="43" xfId="0" applyNumberFormat="1" applyFont="1" applyBorder="1" applyProtection="1"/>
    <xf numFmtId="4" fontId="4" fillId="0" borderId="41" xfId="0" applyNumberFormat="1" applyFont="1" applyBorder="1" applyAlignment="1" applyProtection="1">
      <alignment horizontal="right"/>
    </xf>
    <xf numFmtId="4" fontId="4" fillId="0" borderId="43" xfId="0" applyNumberFormat="1" applyFont="1" applyBorder="1" applyAlignment="1" applyProtection="1">
      <alignment horizontal="right"/>
    </xf>
    <xf numFmtId="4" fontId="4" fillId="0" borderId="44" xfId="0" applyNumberFormat="1" applyFont="1" applyBorder="1" applyProtection="1"/>
    <xf numFmtId="4" fontId="4" fillId="0" borderId="45" xfId="0" applyNumberFormat="1" applyFont="1" applyBorder="1" applyProtection="1"/>
    <xf numFmtId="4" fontId="4" fillId="0" borderId="46" xfId="0" applyNumberFormat="1" applyFont="1" applyBorder="1" applyProtection="1"/>
    <xf numFmtId="4" fontId="4" fillId="0" borderId="20" xfId="0" applyNumberFormat="1" applyFont="1" applyBorder="1" applyProtection="1"/>
    <xf numFmtId="0" fontId="16" fillId="0" borderId="31" xfId="0" applyFont="1" applyBorder="1" applyAlignment="1" applyProtection="1">
      <alignment vertical="top" wrapText="1"/>
      <protection locked="0"/>
    </xf>
    <xf numFmtId="0" fontId="16" fillId="0" borderId="31" xfId="0" applyFont="1" applyBorder="1" applyAlignment="1" applyProtection="1">
      <alignment wrapText="1"/>
      <protection locked="0"/>
    </xf>
    <xf numFmtId="0" fontId="19" fillId="0" borderId="0" xfId="0" applyFont="1" applyAlignment="1">
      <alignment horizontal="center" wrapText="1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4" fontId="16" fillId="0" borderId="5" xfId="0" applyNumberFormat="1" applyFont="1" applyFill="1" applyBorder="1" applyAlignment="1" applyProtection="1">
      <alignment wrapText="1"/>
    </xf>
    <xf numFmtId="4" fontId="16" fillId="0" borderId="0" xfId="0" applyNumberFormat="1" applyFont="1" applyFill="1" applyBorder="1" applyAlignment="1" applyProtection="1">
      <alignment wrapText="1"/>
    </xf>
    <xf numFmtId="4" fontId="17" fillId="0" borderId="5" xfId="0" applyNumberFormat="1" applyFont="1" applyFill="1" applyBorder="1" applyAlignment="1" applyProtection="1">
      <alignment wrapText="1"/>
    </xf>
    <xf numFmtId="0" fontId="14" fillId="0" borderId="5" xfId="0" applyFont="1" applyBorder="1" applyAlignment="1" applyProtection="1">
      <alignment vertical="top"/>
      <protection locked="0"/>
    </xf>
    <xf numFmtId="0" fontId="14" fillId="0" borderId="0" xfId="0" applyFont="1" applyBorder="1" applyAlignment="1">
      <alignment vertical="top"/>
    </xf>
    <xf numFmtId="0" fontId="14" fillId="0" borderId="17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4" fontId="16" fillId="3" borderId="41" xfId="0" applyNumberFormat="1" applyFont="1" applyFill="1" applyBorder="1" applyAlignment="1" applyProtection="1">
      <alignment wrapText="1"/>
    </xf>
    <xf numFmtId="4" fontId="17" fillId="5" borderId="24" xfId="0" applyNumberFormat="1" applyFont="1" applyFill="1" applyBorder="1" applyAlignment="1" applyProtection="1">
      <alignment wrapText="1"/>
    </xf>
    <xf numFmtId="0" fontId="17" fillId="5" borderId="2" xfId="0" applyFont="1" applyFill="1" applyBorder="1" applyAlignment="1"/>
    <xf numFmtId="4" fontId="17" fillId="5" borderId="30" xfId="0" applyNumberFormat="1" applyFont="1" applyFill="1" applyBorder="1" applyAlignment="1" applyProtection="1"/>
    <xf numFmtId="4" fontId="16" fillId="0" borderId="5" xfId="0" applyNumberFormat="1" applyFont="1" applyFill="1" applyBorder="1" applyAlignment="1" applyProtection="1">
      <alignment wrapText="1"/>
      <protection locked="0"/>
    </xf>
    <xf numFmtId="2" fontId="17" fillId="0" borderId="5" xfId="0" applyNumberFormat="1" applyFont="1" applyFill="1" applyBorder="1" applyAlignment="1"/>
    <xf numFmtId="4" fontId="17" fillId="0" borderId="0" xfId="0" applyNumberFormat="1" applyFont="1" applyFill="1" applyBorder="1" applyAlignment="1" applyProtection="1"/>
    <xf numFmtId="0" fontId="0" fillId="0" borderId="0" xfId="0" applyFill="1" applyBorder="1"/>
    <xf numFmtId="0" fontId="17" fillId="0" borderId="13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4" fontId="16" fillId="0" borderId="13" xfId="0" applyNumberFormat="1" applyFont="1" applyFill="1" applyBorder="1" applyAlignment="1" applyProtection="1">
      <alignment wrapText="1"/>
    </xf>
    <xf numFmtId="4" fontId="17" fillId="0" borderId="13" xfId="0" applyNumberFormat="1" applyFont="1" applyFill="1" applyBorder="1" applyProtection="1"/>
    <xf numFmtId="4" fontId="16" fillId="0" borderId="13" xfId="0" applyNumberFormat="1" applyFont="1" applyFill="1" applyBorder="1" applyAlignment="1" applyProtection="1">
      <alignment horizontal="right" vertical="center" wrapText="1"/>
    </xf>
    <xf numFmtId="4" fontId="17" fillId="0" borderId="0" xfId="0" applyNumberFormat="1" applyFont="1" applyFill="1" applyBorder="1" applyAlignment="1" applyProtection="1">
      <alignment horizontal="right" vertical="center" wrapText="1"/>
    </xf>
    <xf numFmtId="4" fontId="16" fillId="0" borderId="0" xfId="0" applyNumberFormat="1" applyFont="1" applyFill="1" applyBorder="1" applyAlignment="1" applyProtection="1">
      <alignment horizontal="right" vertical="center" wrapText="1"/>
    </xf>
    <xf numFmtId="4" fontId="17" fillId="0" borderId="13" xfId="0" applyNumberFormat="1" applyFont="1" applyFill="1" applyBorder="1"/>
    <xf numFmtId="4" fontId="17" fillId="0" borderId="0" xfId="0" applyNumberFormat="1" applyFont="1" applyFill="1" applyBorder="1"/>
    <xf numFmtId="4" fontId="16" fillId="0" borderId="5" xfId="0" applyNumberFormat="1" applyFont="1" applyFill="1" applyBorder="1" applyProtection="1">
      <protection locked="0"/>
    </xf>
    <xf numFmtId="4" fontId="16" fillId="0" borderId="0" xfId="0" applyNumberFormat="1" applyFont="1" applyFill="1" applyBorder="1"/>
    <xf numFmtId="4" fontId="16" fillId="0" borderId="5" xfId="0" applyNumberFormat="1" applyFont="1" applyFill="1" applyBorder="1"/>
    <xf numFmtId="0" fontId="16" fillId="0" borderId="5" xfId="0" applyFont="1" applyFill="1" applyBorder="1"/>
    <xf numFmtId="0" fontId="16" fillId="0" borderId="0" xfId="0" applyFont="1" applyFill="1" applyBorder="1"/>
    <xf numFmtId="0" fontId="17" fillId="5" borderId="32" xfId="0" applyFont="1" applyFill="1" applyBorder="1" applyAlignment="1" applyProtection="1"/>
    <xf numFmtId="0" fontId="16" fillId="5" borderId="35" xfId="0" applyFont="1" applyFill="1" applyBorder="1" applyAlignment="1"/>
    <xf numFmtId="4" fontId="17" fillId="5" borderId="33" xfId="0" applyNumberFormat="1" applyFont="1" applyFill="1" applyBorder="1" applyAlignment="1" applyProtection="1"/>
    <xf numFmtId="0" fontId="14" fillId="0" borderId="0" xfId="0" applyFont="1" applyFill="1" applyBorder="1" applyAlignment="1">
      <alignment wrapText="1"/>
    </xf>
    <xf numFmtId="2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3" xfId="0" applyNumberFormat="1" applyFont="1" applyFill="1" applyBorder="1" applyAlignment="1" applyProtection="1"/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4" fontId="16" fillId="0" borderId="0" xfId="0" applyNumberFormat="1" applyFont="1" applyFill="1" applyBorder="1" applyProtection="1"/>
    <xf numFmtId="4" fontId="17" fillId="0" borderId="5" xfId="0" applyNumberFormat="1" applyFont="1" applyFill="1" applyBorder="1" applyProtection="1">
      <protection locked="0"/>
    </xf>
    <xf numFmtId="0" fontId="17" fillId="0" borderId="34" xfId="0" applyFont="1" applyFill="1" applyBorder="1" applyAlignment="1" applyProtection="1">
      <alignment horizontal="center" vertical="center" wrapText="1"/>
      <protection locked="0"/>
    </xf>
    <xf numFmtId="0" fontId="16" fillId="0" borderId="5" xfId="0" applyNumberFormat="1" applyFont="1" applyFill="1" applyBorder="1" applyProtection="1">
      <protection locked="0"/>
    </xf>
    <xf numFmtId="2" fontId="17" fillId="0" borderId="5" xfId="0" applyNumberFormat="1" applyFont="1" applyFill="1" applyBorder="1" applyProtection="1"/>
    <xf numFmtId="0" fontId="2" fillId="0" borderId="0" xfId="0" applyFont="1" applyFill="1" applyBorder="1" applyAlignment="1"/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horizontal="right" vertical="center" wrapText="1"/>
      <protection locked="0"/>
    </xf>
    <xf numFmtId="4" fontId="16" fillId="0" borderId="13" xfId="0" applyNumberFormat="1" applyFont="1" applyFill="1" applyBorder="1" applyProtection="1"/>
    <xf numFmtId="4" fontId="16" fillId="0" borderId="5" xfId="0" applyNumberFormat="1" applyFont="1" applyFill="1" applyBorder="1" applyProtection="1"/>
    <xf numFmtId="4" fontId="17" fillId="0" borderId="5" xfId="0" applyNumberFormat="1" applyFont="1" applyFill="1" applyBorder="1" applyProtection="1"/>
    <xf numFmtId="0" fontId="17" fillId="3" borderId="47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/>
    <xf numFmtId="4" fontId="16" fillId="2" borderId="47" xfId="0" applyNumberFormat="1" applyFont="1" applyFill="1" applyBorder="1" applyProtection="1"/>
    <xf numFmtId="4" fontId="16" fillId="2" borderId="41" xfId="0" applyNumberFormat="1" applyFont="1" applyFill="1" applyBorder="1" applyProtection="1"/>
    <xf numFmtId="4" fontId="16" fillId="2" borderId="43" xfId="0" applyNumberFormat="1" applyFont="1" applyFill="1" applyBorder="1" applyProtection="1"/>
    <xf numFmtId="0" fontId="17" fillId="0" borderId="42" xfId="0" applyFont="1" applyFill="1" applyBorder="1" applyAlignment="1" applyProtection="1">
      <alignment horizontal="center" vertical="center" wrapText="1"/>
      <protection locked="0"/>
    </xf>
    <xf numFmtId="4" fontId="17" fillId="5" borderId="24" xfId="0" applyNumberFormat="1" applyFont="1" applyFill="1" applyBorder="1" applyProtection="1"/>
    <xf numFmtId="4" fontId="7" fillId="2" borderId="24" xfId="0" applyNumberFormat="1" applyFont="1" applyFill="1" applyBorder="1" applyProtection="1"/>
    <xf numFmtId="0" fontId="2" fillId="2" borderId="24" xfId="0" applyFont="1" applyFill="1" applyBorder="1" applyAlignment="1" applyProtection="1">
      <alignment horizontal="center" wrapText="1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4" fontId="17" fillId="5" borderId="49" xfId="0" applyNumberFormat="1" applyFont="1" applyFill="1" applyBorder="1" applyProtection="1"/>
    <xf numFmtId="4" fontId="16" fillId="3" borderId="43" xfId="0" applyNumberFormat="1" applyFont="1" applyFill="1" applyBorder="1" applyAlignment="1" applyProtection="1">
      <alignment wrapText="1"/>
    </xf>
    <xf numFmtId="4" fontId="17" fillId="5" borderId="49" xfId="0" applyNumberFormat="1" applyFont="1" applyFill="1" applyBorder="1" applyAlignment="1" applyProtection="1"/>
    <xf numFmtId="0" fontId="16" fillId="5" borderId="22" xfId="0" applyFont="1" applyFill="1" applyBorder="1"/>
    <xf numFmtId="4" fontId="16" fillId="3" borderId="41" xfId="0" applyNumberFormat="1" applyFont="1" applyFill="1" applyBorder="1"/>
    <xf numFmtId="4" fontId="17" fillId="5" borderId="49" xfId="0" applyNumberFormat="1" applyFont="1" applyFill="1" applyBorder="1"/>
    <xf numFmtId="4" fontId="16" fillId="3" borderId="47" xfId="0" applyNumberFormat="1" applyFont="1" applyFill="1" applyBorder="1" applyAlignment="1" applyProtection="1">
      <alignment wrapText="1"/>
    </xf>
    <xf numFmtId="4" fontId="16" fillId="3" borderId="47" xfId="0" applyNumberFormat="1" applyFont="1" applyFill="1" applyBorder="1" applyAlignment="1" applyProtection="1">
      <alignment horizontal="right" vertical="center" wrapText="1"/>
    </xf>
    <xf numFmtId="4" fontId="16" fillId="3" borderId="49" xfId="0" applyNumberFormat="1" applyFont="1" applyFill="1" applyBorder="1" applyAlignment="1" applyProtection="1">
      <alignment wrapText="1"/>
    </xf>
    <xf numFmtId="4" fontId="17" fillId="5" borderId="24" xfId="0" applyNumberFormat="1" applyFont="1" applyFill="1" applyBorder="1" applyAlignment="1" applyProtection="1"/>
    <xf numFmtId="0" fontId="21" fillId="0" borderId="25" xfId="0" applyFont="1" applyFill="1" applyBorder="1" applyAlignment="1" applyProtection="1">
      <alignment vertical="center" wrapText="1"/>
      <protection locked="0"/>
    </xf>
    <xf numFmtId="0" fontId="21" fillId="0" borderId="25" xfId="0" applyFont="1" applyBorder="1" applyAlignment="1" applyProtection="1">
      <alignment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4" fontId="16" fillId="3" borderId="11" xfId="0" applyNumberFormat="1" applyFont="1" applyFill="1" applyBorder="1" applyAlignment="1" applyProtection="1"/>
    <xf numFmtId="4" fontId="17" fillId="3" borderId="11" xfId="0" applyNumberFormat="1" applyFont="1" applyFill="1" applyBorder="1" applyAlignment="1" applyProtection="1"/>
    <xf numFmtId="0" fontId="21" fillId="0" borderId="10" xfId="0" applyFont="1" applyBorder="1" applyAlignment="1" applyProtection="1">
      <alignment wrapText="1"/>
      <protection locked="0"/>
    </xf>
    <xf numFmtId="4" fontId="16" fillId="3" borderId="12" xfId="0" applyNumberFormat="1" applyFont="1" applyFill="1" applyBorder="1" applyAlignment="1" applyProtection="1"/>
    <xf numFmtId="4" fontId="17" fillId="3" borderId="12" xfId="0" applyNumberFormat="1" applyFont="1" applyFill="1" applyBorder="1" applyAlignment="1" applyProtection="1"/>
    <xf numFmtId="0" fontId="7" fillId="2" borderId="2" xfId="0" applyFont="1" applyFill="1" applyBorder="1" applyAlignment="1" applyProtection="1">
      <protection locked="0"/>
    </xf>
    <xf numFmtId="4" fontId="7" fillId="2" borderId="50" xfId="0" applyNumberFormat="1" applyFont="1" applyFill="1" applyBorder="1" applyAlignment="1" applyProtection="1"/>
    <xf numFmtId="0" fontId="17" fillId="3" borderId="36" xfId="0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protection locked="0"/>
    </xf>
    <xf numFmtId="4" fontId="16" fillId="0" borderId="0" xfId="0" applyNumberFormat="1" applyFont="1" applyFill="1" applyBorder="1" applyAlignment="1" applyProtection="1"/>
    <xf numFmtId="2" fontId="7" fillId="0" borderId="0" xfId="0" applyNumberFormat="1" applyFont="1" applyFill="1" applyBorder="1" applyAlignment="1" applyProtection="1">
      <protection locked="0"/>
    </xf>
    <xf numFmtId="4" fontId="7" fillId="0" borderId="0" xfId="0" applyNumberFormat="1" applyFont="1" applyFill="1" applyBorder="1" applyAlignment="1" applyProtection="1"/>
    <xf numFmtId="4" fontId="17" fillId="3" borderId="25" xfId="0" applyNumberFormat="1" applyFont="1" applyFill="1" applyBorder="1" applyAlignment="1" applyProtection="1"/>
    <xf numFmtId="4" fontId="17" fillId="3" borderId="10" xfId="0" applyNumberFormat="1" applyFont="1" applyFill="1" applyBorder="1" applyAlignment="1" applyProtection="1"/>
    <xf numFmtId="4" fontId="7" fillId="2" borderId="51" xfId="0" applyNumberFormat="1" applyFont="1" applyFill="1" applyBorder="1" applyAlignment="1" applyProtection="1"/>
    <xf numFmtId="0" fontId="16" fillId="3" borderId="43" xfId="0" applyNumberFormat="1" applyFont="1" applyFill="1" applyBorder="1" applyAlignment="1" applyProtection="1">
      <protection locked="0"/>
    </xf>
    <xf numFmtId="0" fontId="7" fillId="0" borderId="13" xfId="0" applyFont="1" applyBorder="1" applyAlignment="1">
      <alignment horizontal="center" vertical="center" wrapText="1"/>
    </xf>
    <xf numFmtId="14" fontId="16" fillId="0" borderId="13" xfId="0" applyNumberFormat="1" applyFont="1" applyFill="1" applyBorder="1" applyAlignment="1" applyProtection="1">
      <alignment vertical="center" wrapTex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6" fillId="0" borderId="52" xfId="0" applyFont="1" applyFill="1" applyBorder="1" applyAlignment="1" applyProtection="1">
      <alignment vertical="center" wrapText="1"/>
      <protection locked="0"/>
    </xf>
    <xf numFmtId="4" fontId="17" fillId="5" borderId="41" xfId="0" applyNumberFormat="1" applyFont="1" applyFill="1" applyBorder="1" applyAlignment="1" applyProtection="1"/>
    <xf numFmtId="4" fontId="16" fillId="3" borderId="41" xfId="0" applyNumberFormat="1" applyFont="1" applyFill="1" applyBorder="1" applyAlignment="1" applyProtection="1"/>
    <xf numFmtId="4" fontId="17" fillId="5" borderId="47" xfId="0" applyNumberFormat="1" applyFont="1" applyFill="1" applyBorder="1" applyAlignment="1" applyProtection="1"/>
    <xf numFmtId="0" fontId="16" fillId="0" borderId="5" xfId="0" applyFont="1" applyFill="1" applyBorder="1" applyAlignment="1" applyProtection="1">
      <alignment vertical="center" wrapText="1"/>
      <protection locked="0"/>
    </xf>
    <xf numFmtId="0" fontId="16" fillId="0" borderId="5" xfId="0" applyFont="1" applyFill="1" applyBorder="1" applyAlignment="1" applyProtection="1">
      <alignment wrapText="1"/>
      <protection locked="0"/>
    </xf>
    <xf numFmtId="0" fontId="16" fillId="5" borderId="5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protection locked="0"/>
    </xf>
    <xf numFmtId="4" fontId="16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4" fontId="16" fillId="0" borderId="0" xfId="0" applyNumberFormat="1" applyFont="1" applyFill="1" applyBorder="1" applyAlignment="1" applyProtection="1">
      <alignment vertical="center"/>
    </xf>
    <xf numFmtId="0" fontId="16" fillId="0" borderId="5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16" fillId="0" borderId="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 applyProtection="1">
      <protection locked="0"/>
    </xf>
    <xf numFmtId="4" fontId="17" fillId="0" borderId="0" xfId="0" applyNumberFormat="1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7" fillId="0" borderId="47" xfId="0" applyFont="1" applyBorder="1" applyAlignment="1" applyProtection="1">
      <alignment horizontal="center" vertical="center" wrapText="1"/>
      <protection locked="0"/>
    </xf>
    <xf numFmtId="0" fontId="17" fillId="0" borderId="48" xfId="0" applyFont="1" applyBorder="1" applyAlignment="1" applyProtection="1">
      <alignment horizontal="center" vertical="center" wrapText="1"/>
      <protection locked="0"/>
    </xf>
    <xf numFmtId="0" fontId="17" fillId="0" borderId="42" xfId="0" applyFont="1" applyBorder="1" applyAlignment="1" applyProtection="1">
      <alignment horizontal="center" vertical="center" wrapText="1"/>
    </xf>
    <xf numFmtId="0" fontId="17" fillId="5" borderId="5" xfId="0" applyFont="1" applyFill="1" applyBorder="1" applyAlignment="1" applyProtection="1">
      <alignment wrapText="1"/>
      <protection locked="0"/>
    </xf>
    <xf numFmtId="0" fontId="17" fillId="5" borderId="53" xfId="0" applyFont="1" applyFill="1" applyBorder="1" applyAlignment="1" applyProtection="1">
      <alignment horizontal="left" wrapText="1"/>
      <protection locked="0"/>
    </xf>
    <xf numFmtId="0" fontId="16" fillId="5" borderId="31" xfId="0" applyFont="1" applyFill="1" applyBorder="1" applyAlignment="1" applyProtection="1">
      <alignment vertical="center" wrapText="1"/>
      <protection locked="0"/>
    </xf>
    <xf numFmtId="0" fontId="16" fillId="5" borderId="39" xfId="0" applyFont="1" applyFill="1" applyBorder="1" applyAlignment="1" applyProtection="1"/>
    <xf numFmtId="0" fontId="16" fillId="5" borderId="39" xfId="0" applyFont="1" applyFill="1" applyBorder="1" applyAlignment="1" applyProtection="1">
      <protection locked="0"/>
    </xf>
    <xf numFmtId="0" fontId="16" fillId="5" borderId="45" xfId="0" applyFont="1" applyFill="1" applyBorder="1" applyAlignment="1" applyProtection="1">
      <protection locked="0"/>
    </xf>
    <xf numFmtId="4" fontId="17" fillId="5" borderId="45" xfId="0" applyNumberFormat="1" applyFont="1" applyFill="1" applyBorder="1" applyAlignment="1" applyProtection="1"/>
    <xf numFmtId="4" fontId="17" fillId="5" borderId="44" xfId="0" applyNumberFormat="1" applyFont="1" applyFill="1" applyBorder="1" applyAlignment="1" applyProtection="1"/>
    <xf numFmtId="0" fontId="17" fillId="5" borderId="31" xfId="0" applyFont="1" applyFill="1" applyBorder="1" applyAlignment="1" applyProtection="1">
      <alignment vertical="center" wrapText="1"/>
      <protection locked="0"/>
    </xf>
    <xf numFmtId="0" fontId="16" fillId="5" borderId="41" xfId="0" applyFont="1" applyFill="1" applyBorder="1" applyAlignment="1">
      <alignment vertical="center" wrapText="1"/>
    </xf>
    <xf numFmtId="0" fontId="17" fillId="5" borderId="5" xfId="0" applyFont="1" applyFill="1" applyBorder="1" applyAlignment="1" applyProtection="1">
      <protection locked="0"/>
    </xf>
    <xf numFmtId="4" fontId="17" fillId="5" borderId="43" xfId="0" applyNumberFormat="1" applyFont="1" applyFill="1" applyBorder="1" applyAlignment="1" applyProtection="1"/>
    <xf numFmtId="4" fontId="17" fillId="5" borderId="46" xfId="0" applyNumberFormat="1" applyFont="1" applyFill="1" applyBorder="1" applyAlignment="1" applyProtection="1"/>
    <xf numFmtId="0" fontId="17" fillId="7" borderId="31" xfId="0" applyFont="1" applyFill="1" applyBorder="1" applyAlignment="1" applyProtection="1">
      <alignment wrapText="1"/>
      <protection locked="0"/>
    </xf>
    <xf numFmtId="0" fontId="16" fillId="7" borderId="41" xfId="0" applyFont="1" applyFill="1" applyBorder="1" applyAlignment="1" applyProtection="1"/>
    <xf numFmtId="0" fontId="16" fillId="7" borderId="45" xfId="0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17" fillId="7" borderId="25" xfId="0" applyFont="1" applyFill="1" applyBorder="1" applyAlignment="1" applyProtection="1">
      <alignment wrapText="1"/>
      <protection locked="0"/>
    </xf>
    <xf numFmtId="0" fontId="16" fillId="5" borderId="43" xfId="0" applyFont="1" applyFill="1" applyBorder="1" applyAlignment="1" applyProtection="1"/>
    <xf numFmtId="0" fontId="17" fillId="5" borderId="41" xfId="0" applyFont="1" applyFill="1" applyBorder="1" applyAlignment="1" applyProtection="1">
      <alignment wrapText="1"/>
      <protection locked="0"/>
    </xf>
    <xf numFmtId="0" fontId="17" fillId="7" borderId="41" xfId="0" applyFont="1" applyFill="1" applyBorder="1" applyAlignment="1" applyProtection="1">
      <alignment wrapText="1"/>
      <protection locked="0"/>
    </xf>
    <xf numFmtId="0" fontId="17" fillId="7" borderId="31" xfId="0" applyFont="1" applyFill="1" applyBorder="1" applyAlignment="1" applyProtection="1">
      <protection locked="0"/>
    </xf>
    <xf numFmtId="0" fontId="16" fillId="7" borderId="41" xfId="0" applyFont="1" applyFill="1" applyBorder="1" applyAlignment="1" applyProtection="1">
      <protection locked="0"/>
    </xf>
    <xf numFmtId="0" fontId="17" fillId="7" borderId="41" xfId="0" applyFont="1" applyFill="1" applyBorder="1" applyAlignment="1" applyProtection="1">
      <alignment vertical="center" wrapText="1"/>
      <protection locked="0"/>
    </xf>
    <xf numFmtId="4" fontId="17" fillId="5" borderId="39" xfId="0" applyNumberFormat="1" applyFont="1" applyFill="1" applyBorder="1" applyAlignment="1" applyProtection="1"/>
    <xf numFmtId="4" fontId="17" fillId="5" borderId="17" xfId="0" applyNumberFormat="1" applyFont="1" applyFill="1" applyBorder="1" applyAlignment="1" applyProtection="1"/>
    <xf numFmtId="0" fontId="17" fillId="5" borderId="54" xfId="0" applyFont="1" applyFill="1" applyBorder="1" applyAlignment="1" applyProtection="1">
      <alignment wrapText="1"/>
      <protection locked="0"/>
    </xf>
    <xf numFmtId="0" fontId="16" fillId="5" borderId="41" xfId="0" applyFont="1" applyFill="1" applyBorder="1" applyAlignment="1" applyProtection="1">
      <alignment wrapText="1"/>
      <protection locked="0"/>
    </xf>
    <xf numFmtId="0" fontId="16" fillId="7" borderId="41" xfId="0" applyFont="1" applyFill="1" applyBorder="1" applyAlignment="1">
      <alignment vertical="center" wrapText="1"/>
    </xf>
    <xf numFmtId="4" fontId="16" fillId="3" borderId="25" xfId="0" applyNumberFormat="1" applyFont="1" applyFill="1" applyBorder="1" applyAlignment="1" applyProtection="1"/>
    <xf numFmtId="4" fontId="16" fillId="3" borderId="10" xfId="0" applyNumberFormat="1" applyFont="1" applyFill="1" applyBorder="1" applyAlignment="1" applyProtection="1"/>
    <xf numFmtId="4" fontId="16" fillId="3" borderId="43" xfId="0" applyNumberFormat="1" applyFont="1" applyFill="1" applyBorder="1" applyAlignment="1" applyProtection="1"/>
    <xf numFmtId="4" fontId="17" fillId="3" borderId="41" xfId="0" applyNumberFormat="1" applyFont="1" applyFill="1" applyBorder="1" applyAlignment="1" applyProtection="1">
      <protection locked="0"/>
    </xf>
    <xf numFmtId="4" fontId="7" fillId="2" borderId="24" xfId="0" applyNumberFormat="1" applyFont="1" applyFill="1" applyBorder="1" applyAlignment="1" applyProtection="1">
      <protection locked="0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17" fillId="0" borderId="5" xfId="0" applyFont="1" applyFill="1" applyBorder="1" applyAlignment="1" applyProtection="1">
      <alignment horizontal="left" wrapText="1"/>
      <protection locked="0"/>
    </xf>
    <xf numFmtId="0" fontId="16" fillId="0" borderId="5" xfId="0" applyFont="1" applyFill="1" applyBorder="1" applyProtection="1">
      <protection locked="0"/>
    </xf>
    <xf numFmtId="4" fontId="9" fillId="6" borderId="1" xfId="0" applyNumberFormat="1" applyFont="1" applyFill="1" applyBorder="1" applyAlignment="1" applyProtection="1"/>
    <xf numFmtId="0" fontId="9" fillId="6" borderId="21" xfId="0" applyFont="1" applyFill="1" applyBorder="1" applyAlignment="1" applyProtection="1">
      <alignment vertical="top"/>
    </xf>
    <xf numFmtId="0" fontId="9" fillId="6" borderId="22" xfId="0" applyFont="1" applyFill="1" applyBorder="1" applyAlignment="1" applyProtection="1">
      <alignment vertical="top"/>
    </xf>
    <xf numFmtId="0" fontId="9" fillId="6" borderId="23" xfId="0" applyFont="1" applyFill="1" applyBorder="1" applyAlignment="1" applyProtection="1">
      <protection locked="0"/>
    </xf>
    <xf numFmtId="0" fontId="9" fillId="6" borderId="1" xfId="0" applyFont="1" applyFill="1" applyBorder="1" applyAlignment="1" applyProtection="1"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0" fontId="17" fillId="0" borderId="5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5" xfId="0" applyFont="1" applyFill="1" applyBorder="1" applyAlignment="1" applyProtection="1"/>
    <xf numFmtId="4" fontId="17" fillId="2" borderId="47" xfId="0" applyNumberFormat="1" applyFont="1" applyFill="1" applyBorder="1" applyProtection="1"/>
    <xf numFmtId="4" fontId="17" fillId="2" borderId="41" xfId="0" applyNumberFormat="1" applyFont="1" applyFill="1" applyBorder="1" applyProtection="1"/>
    <xf numFmtId="4" fontId="17" fillId="2" borderId="43" xfId="0" applyNumberFormat="1" applyFont="1" applyFill="1" applyBorder="1" applyProtection="1"/>
    <xf numFmtId="0" fontId="7" fillId="6" borderId="24" xfId="0" applyFont="1" applyFill="1" applyBorder="1" applyAlignment="1" applyProtection="1">
      <alignment horizontal="center"/>
      <protection locked="0"/>
    </xf>
    <xf numFmtId="0" fontId="13" fillId="2" borderId="31" xfId="0" applyFont="1" applyFill="1" applyBorder="1" applyAlignment="1" applyProtection="1">
      <alignment wrapText="1"/>
    </xf>
    <xf numFmtId="0" fontId="13" fillId="2" borderId="53" xfId="0" applyFont="1" applyFill="1" applyBorder="1" applyAlignment="1" applyProtection="1">
      <alignment wrapText="1"/>
    </xf>
    <xf numFmtId="0" fontId="7" fillId="2" borderId="2" xfId="0" applyFont="1" applyFill="1" applyBorder="1" applyAlignment="1" applyProtection="1">
      <alignment wrapText="1"/>
      <protection locked="0"/>
    </xf>
    <xf numFmtId="4" fontId="7" fillId="2" borderId="45" xfId="0" applyNumberFormat="1" applyFont="1" applyFill="1" applyBorder="1" applyProtection="1"/>
    <xf numFmtId="4" fontId="7" fillId="2" borderId="46" xfId="0" applyNumberFormat="1" applyFont="1" applyFill="1" applyBorder="1" applyProtection="1"/>
    <xf numFmtId="4" fontId="7" fillId="2" borderId="3" xfId="0" applyNumberFormat="1" applyFont="1" applyFill="1" applyBorder="1" applyProtection="1"/>
    <xf numFmtId="4" fontId="13" fillId="2" borderId="41" xfId="0" applyNumberFormat="1" applyFont="1" applyFill="1" applyBorder="1" applyProtection="1"/>
    <xf numFmtId="4" fontId="13" fillId="2" borderId="43" xfId="0" applyNumberFormat="1" applyFont="1" applyFill="1" applyBorder="1" applyProtection="1"/>
    <xf numFmtId="0" fontId="13" fillId="2" borderId="55" xfId="0" applyFont="1" applyFill="1" applyBorder="1" applyAlignment="1" applyProtection="1">
      <alignment wrapText="1"/>
    </xf>
    <xf numFmtId="4" fontId="13" fillId="2" borderId="47" xfId="0" applyNumberFormat="1" applyFont="1" applyFill="1" applyBorder="1" applyProtection="1"/>
    <xf numFmtId="4" fontId="7" fillId="2" borderId="44" xfId="0" applyNumberFormat="1" applyFont="1" applyFill="1" applyBorder="1" applyProtection="1"/>
    <xf numFmtId="0" fontId="7" fillId="2" borderId="2" xfId="0" applyFont="1" applyFill="1" applyBorder="1" applyAlignment="1" applyProtection="1">
      <alignment vertical="top" wrapText="1"/>
      <protection locked="0"/>
    </xf>
    <xf numFmtId="0" fontId="26" fillId="2" borderId="2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7" fillId="3" borderId="56" xfId="0" applyFont="1" applyFill="1" applyBorder="1" applyAlignment="1" applyProtection="1">
      <alignment horizontal="center"/>
    </xf>
    <xf numFmtId="4" fontId="17" fillId="2" borderId="4" xfId="0" applyNumberFormat="1" applyFont="1" applyFill="1" applyBorder="1" applyProtection="1"/>
    <xf numFmtId="0" fontId="17" fillId="3" borderId="42" xfId="0" applyFont="1" applyFill="1" applyBorder="1" applyAlignment="1" applyProtection="1">
      <alignment horizontal="center"/>
      <protection locked="0"/>
    </xf>
    <xf numFmtId="4" fontId="16" fillId="3" borderId="47" xfId="0" applyNumberFormat="1" applyFont="1" applyFill="1" applyBorder="1" applyAlignment="1" applyProtection="1">
      <alignment vertical="center"/>
      <protection locked="0"/>
    </xf>
    <xf numFmtId="4" fontId="16" fillId="3" borderId="41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/>
    <xf numFmtId="0" fontId="16" fillId="3" borderId="41" xfId="0" applyFont="1" applyFill="1" applyBorder="1" applyAlignment="1" applyProtection="1">
      <alignment vertical="center" wrapText="1"/>
      <protection locked="0"/>
    </xf>
    <xf numFmtId="0" fontId="17" fillId="3" borderId="42" xfId="0" applyFont="1" applyFill="1" applyBorder="1" applyAlignment="1" applyProtection="1">
      <alignment horizontal="justify" vertical="center"/>
      <protection locked="0"/>
    </xf>
    <xf numFmtId="0" fontId="17" fillId="3" borderId="42" xfId="0" applyFont="1" applyFill="1" applyBorder="1" applyAlignment="1" applyProtection="1"/>
    <xf numFmtId="0" fontId="2" fillId="2" borderId="24" xfId="0" applyFont="1" applyFill="1" applyBorder="1" applyAlignment="1">
      <alignment horizontal="center"/>
    </xf>
    <xf numFmtId="2" fontId="17" fillId="3" borderId="38" xfId="0" applyNumberFormat="1" applyFont="1" applyFill="1" applyBorder="1" applyAlignment="1" applyProtection="1">
      <alignment horizontal="center" vertical="center" wrapText="1"/>
      <protection locked="0"/>
    </xf>
    <xf numFmtId="2" fontId="17" fillId="3" borderId="57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43" xfId="0" applyNumberFormat="1" applyFont="1" applyFill="1" applyBorder="1" applyAlignment="1" applyProtection="1">
      <alignment horizontal="right"/>
      <protection locked="0"/>
    </xf>
    <xf numFmtId="0" fontId="16" fillId="3" borderId="43" xfId="0" applyFont="1" applyFill="1" applyBorder="1" applyAlignment="1" applyProtection="1">
      <alignment wrapText="1"/>
      <protection locked="0"/>
    </xf>
    <xf numFmtId="0" fontId="16" fillId="0" borderId="5" xfId="0" applyFont="1" applyFill="1" applyBorder="1" applyAlignment="1">
      <alignment horizontal="left" wrapText="1"/>
    </xf>
    <xf numFmtId="4" fontId="17" fillId="5" borderId="45" xfId="0" applyNumberFormat="1" applyFont="1" applyFill="1" applyBorder="1" applyAlignment="1" applyProtection="1">
      <alignment vertical="center"/>
    </xf>
    <xf numFmtId="4" fontId="17" fillId="5" borderId="41" xfId="0" applyNumberFormat="1" applyFont="1" applyFill="1" applyBorder="1" applyAlignment="1" applyProtection="1">
      <alignment vertical="center"/>
    </xf>
    <xf numFmtId="4" fontId="16" fillId="3" borderId="39" xfId="0" applyNumberFormat="1" applyFont="1" applyFill="1" applyBorder="1" applyAlignment="1" applyProtection="1">
      <alignment vertical="center"/>
      <protection locked="0"/>
    </xf>
    <xf numFmtId="4" fontId="16" fillId="3" borderId="45" xfId="0" applyNumberFormat="1" applyFont="1" applyFill="1" applyBorder="1" applyAlignment="1" applyProtection="1">
      <alignment vertical="center"/>
      <protection locked="0"/>
    </xf>
    <xf numFmtId="4" fontId="16" fillId="3" borderId="46" xfId="0" applyNumberFormat="1" applyFont="1" applyFill="1" applyBorder="1" applyAlignment="1" applyProtection="1">
      <alignment vertical="center"/>
      <protection locked="0"/>
    </xf>
    <xf numFmtId="4" fontId="16" fillId="3" borderId="0" xfId="0" applyNumberFormat="1" applyFont="1" applyFill="1" applyBorder="1" applyAlignment="1" applyProtection="1">
      <protection locked="0"/>
    </xf>
    <xf numFmtId="4" fontId="16" fillId="3" borderId="45" xfId="0" applyNumberFormat="1" applyFont="1" applyFill="1" applyBorder="1" applyAlignment="1" applyProtection="1">
      <protection locked="0"/>
    </xf>
    <xf numFmtId="2" fontId="17" fillId="2" borderId="24" xfId="0" applyNumberFormat="1" applyFont="1" applyFill="1" applyBorder="1" applyAlignment="1" applyProtection="1"/>
    <xf numFmtId="49" fontId="16" fillId="0" borderId="26" xfId="0" applyNumberFormat="1" applyFont="1" applyFill="1" applyBorder="1" applyAlignment="1" applyProtection="1">
      <alignment vertical="center" wrapText="1"/>
      <protection locked="0"/>
    </xf>
    <xf numFmtId="0" fontId="16" fillId="0" borderId="54" xfId="0" applyFont="1" applyBorder="1" applyAlignment="1" applyProtection="1">
      <alignment wrapText="1"/>
      <protection locked="0"/>
    </xf>
    <xf numFmtId="0" fontId="16" fillId="0" borderId="54" xfId="0" applyFont="1" applyBorder="1" applyAlignment="1" applyProtection="1">
      <alignment vertical="center" wrapText="1"/>
      <protection locked="0"/>
    </xf>
    <xf numFmtId="0" fontId="16" fillId="0" borderId="54" xfId="0" applyFont="1" applyBorder="1" applyAlignment="1" applyProtection="1">
      <alignment vertical="center" wrapText="1"/>
      <protection locked="0"/>
    </xf>
    <xf numFmtId="0" fontId="16" fillId="0" borderId="54" xfId="0" applyFont="1" applyBorder="1" applyAlignment="1" applyProtection="1">
      <alignment wrapText="1"/>
      <protection locked="0"/>
    </xf>
    <xf numFmtId="0" fontId="16" fillId="0" borderId="31" xfId="0" applyFont="1" applyBorder="1" applyAlignment="1" applyProtection="1">
      <alignment vertical="center" wrapText="1"/>
      <protection locked="0"/>
    </xf>
    <xf numFmtId="0" fontId="16" fillId="0" borderId="54" xfId="0" applyFont="1" applyBorder="1" applyAlignment="1" applyProtection="1">
      <alignment vertical="center" wrapText="1"/>
      <protection locked="0"/>
    </xf>
    <xf numFmtId="4" fontId="8" fillId="0" borderId="0" xfId="0" applyNumberFormat="1" applyFont="1" applyProtection="1"/>
    <xf numFmtId="0" fontId="8" fillId="0" borderId="0" xfId="0" applyFont="1" applyProtection="1">
      <protection locked="0"/>
    </xf>
    <xf numFmtId="0" fontId="8" fillId="0" borderId="0" xfId="0" applyFont="1" applyProtection="1"/>
    <xf numFmtId="4" fontId="16" fillId="0" borderId="0" xfId="0" applyNumberFormat="1" applyFont="1" applyAlignment="1" applyProtection="1">
      <alignment horizontal="centerContinuous" vertical="center"/>
      <protection locked="0"/>
    </xf>
    <xf numFmtId="4" fontId="0" fillId="0" borderId="0" xfId="0" applyNumberFormat="1"/>
    <xf numFmtId="4" fontId="17" fillId="0" borderId="0" xfId="0" applyNumberFormat="1" applyFont="1" applyFill="1" applyBorder="1" applyAlignment="1" applyProtection="1">
      <protection locked="0"/>
    </xf>
    <xf numFmtId="0" fontId="5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8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wrapText="1"/>
    </xf>
    <xf numFmtId="0" fontId="7" fillId="0" borderId="36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7" fillId="3" borderId="38" xfId="0" applyFont="1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16" fillId="0" borderId="31" xfId="0" applyFont="1" applyBorder="1" applyAlignment="1" applyProtection="1">
      <alignment wrapText="1"/>
      <protection locked="0"/>
    </xf>
    <xf numFmtId="0" fontId="16" fillId="0" borderId="54" xfId="0" applyFont="1" applyBorder="1" applyAlignment="1" applyProtection="1">
      <protection locked="0"/>
    </xf>
    <xf numFmtId="0" fontId="16" fillId="0" borderId="11" xfId="0" applyFont="1" applyBorder="1" applyAlignment="1" applyProtection="1">
      <alignment wrapText="1"/>
      <protection locked="0"/>
    </xf>
    <xf numFmtId="0" fontId="16" fillId="0" borderId="25" xfId="0" applyFont="1" applyBorder="1" applyAlignment="1" applyProtection="1">
      <alignment wrapText="1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9" fillId="5" borderId="2" xfId="0" applyFont="1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16" fillId="0" borderId="11" xfId="0" applyFont="1" applyBorder="1" applyAlignment="1" applyProtection="1">
      <alignment vertical="center" wrapText="1"/>
    </xf>
    <xf numFmtId="0" fontId="16" fillId="0" borderId="25" xfId="0" applyFont="1" applyBorder="1" applyAlignment="1">
      <alignment wrapText="1"/>
    </xf>
    <xf numFmtId="0" fontId="16" fillId="0" borderId="61" xfId="0" applyFont="1" applyBorder="1" applyAlignment="1" applyProtection="1">
      <alignment vertical="center" wrapText="1"/>
    </xf>
    <xf numFmtId="0" fontId="16" fillId="0" borderId="13" xfId="0" applyFont="1" applyBorder="1" applyAlignment="1">
      <alignment wrapText="1"/>
    </xf>
    <xf numFmtId="0" fontId="16" fillId="2" borderId="11" xfId="0" applyFont="1" applyFill="1" applyBorder="1" applyAlignment="1" applyProtection="1">
      <alignment wrapText="1"/>
    </xf>
    <xf numFmtId="0" fontId="16" fillId="2" borderId="26" xfId="0" applyFont="1" applyFill="1" applyBorder="1" applyAlignment="1" applyProtection="1">
      <alignment wrapText="1"/>
    </xf>
    <xf numFmtId="0" fontId="0" fillId="0" borderId="25" xfId="0" applyBorder="1" applyAlignment="1" applyProtection="1">
      <alignment wrapText="1"/>
    </xf>
    <xf numFmtId="0" fontId="16" fillId="2" borderId="12" xfId="0" applyFont="1" applyFill="1" applyBorder="1" applyAlignment="1" applyProtection="1">
      <alignment wrapText="1"/>
    </xf>
    <xf numFmtId="0" fontId="0" fillId="2" borderId="63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17" fillId="2" borderId="50" xfId="0" applyFont="1" applyFill="1" applyBorder="1" applyAlignment="1" applyProtection="1">
      <alignment wrapText="1"/>
    </xf>
    <xf numFmtId="0" fontId="2" fillId="2" borderId="64" xfId="0" applyFont="1" applyFill="1" applyBorder="1" applyAlignment="1">
      <alignment wrapText="1"/>
    </xf>
    <xf numFmtId="0" fontId="2" fillId="2" borderId="51" xfId="0" applyFont="1" applyFill="1" applyBorder="1" applyAlignment="1">
      <alignment wrapText="1"/>
    </xf>
    <xf numFmtId="0" fontId="18" fillId="6" borderId="2" xfId="0" applyFont="1" applyFill="1" applyBorder="1" applyAlignment="1" applyProtection="1">
      <alignment horizontal="center" wrapText="1"/>
      <protection locked="0"/>
    </xf>
    <xf numFmtId="0" fontId="18" fillId="6" borderId="4" xfId="0" applyFont="1" applyFill="1" applyBorder="1" applyAlignment="1" applyProtection="1">
      <alignment horizontal="center" wrapText="1"/>
      <protection locked="0"/>
    </xf>
    <xf numFmtId="0" fontId="18" fillId="6" borderId="3" xfId="0" applyFont="1" applyFill="1" applyBorder="1" applyAlignment="1" applyProtection="1">
      <alignment horizontal="center" wrapText="1"/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4" fontId="9" fillId="8" borderId="38" xfId="0" applyNumberFormat="1" applyFont="1" applyFill="1" applyBorder="1" applyAlignment="1" applyProtection="1">
      <protection locked="0"/>
    </xf>
    <xf numFmtId="0" fontId="9" fillId="8" borderId="62" xfId="0" applyFont="1" applyFill="1" applyBorder="1" applyAlignment="1"/>
    <xf numFmtId="0" fontId="18" fillId="6" borderId="2" xfId="0" applyFont="1" applyFill="1" applyBorder="1" applyAlignment="1" applyProtection="1">
      <alignment horizontal="center" wrapText="1"/>
    </xf>
    <xf numFmtId="0" fontId="18" fillId="6" borderId="4" xfId="0" applyFont="1" applyFill="1" applyBorder="1" applyAlignment="1" applyProtection="1">
      <alignment horizontal="center" wrapText="1"/>
    </xf>
    <xf numFmtId="0" fontId="18" fillId="6" borderId="3" xfId="0" applyFont="1" applyFill="1" applyBorder="1" applyAlignment="1" applyProtection="1">
      <alignment horizontal="center" wrapText="1"/>
    </xf>
    <xf numFmtId="0" fontId="17" fillId="0" borderId="28" xfId="0" applyFont="1" applyFill="1" applyBorder="1" applyAlignment="1" applyProtection="1">
      <alignment wrapText="1"/>
      <protection locked="0"/>
    </xf>
    <xf numFmtId="0" fontId="16" fillId="0" borderId="36" xfId="0" applyFont="1" applyBorder="1" applyAlignment="1">
      <alignment wrapText="1"/>
    </xf>
    <xf numFmtId="0" fontId="16" fillId="0" borderId="11" xfId="0" applyFont="1" applyBorder="1" applyAlignment="1" applyProtection="1">
      <alignment vertical="top" wrapText="1"/>
      <protection locked="0"/>
    </xf>
    <xf numFmtId="0" fontId="16" fillId="0" borderId="25" xfId="0" applyFont="1" applyBorder="1" applyAlignment="1" applyProtection="1">
      <alignment vertical="top" wrapText="1"/>
      <protection locked="0"/>
    </xf>
    <xf numFmtId="4" fontId="9" fillId="6" borderId="38" xfId="0" applyNumberFormat="1" applyFont="1" applyFill="1" applyBorder="1" applyAlignment="1" applyProtection="1">
      <alignment wrapText="1"/>
    </xf>
    <xf numFmtId="0" fontId="0" fillId="0" borderId="62" xfId="0" applyBorder="1" applyAlignment="1">
      <alignment wrapText="1"/>
    </xf>
    <xf numFmtId="0" fontId="9" fillId="6" borderId="2" xfId="0" applyFont="1" applyFill="1" applyBorder="1" applyAlignment="1" applyProtection="1">
      <alignment horizontal="right" wrapText="1"/>
    </xf>
    <xf numFmtId="0" fontId="9" fillId="6" borderId="4" xfId="0" applyFont="1" applyFill="1" applyBorder="1" applyAlignment="1" applyProtection="1">
      <alignment horizontal="right" wrapText="1"/>
    </xf>
    <xf numFmtId="0" fontId="9" fillId="6" borderId="3" xfId="0" applyFont="1" applyFill="1" applyBorder="1" applyAlignment="1" applyProtection="1">
      <alignment horizontal="right" wrapText="1"/>
    </xf>
    <xf numFmtId="0" fontId="16" fillId="0" borderId="12" xfId="0" applyFont="1" applyBorder="1" applyAlignment="1" applyProtection="1">
      <alignment wrapText="1"/>
      <protection locked="0"/>
    </xf>
    <xf numFmtId="0" fontId="16" fillId="0" borderId="10" xfId="0" applyFont="1" applyBorder="1" applyAlignment="1" applyProtection="1">
      <alignment wrapText="1"/>
      <protection locked="0"/>
    </xf>
    <xf numFmtId="0" fontId="17" fillId="2" borderId="50" xfId="0" applyFont="1" applyFill="1" applyBorder="1" applyAlignment="1" applyProtection="1">
      <alignment wrapText="1"/>
      <protection locked="0"/>
    </xf>
    <xf numFmtId="0" fontId="16" fillId="0" borderId="51" xfId="0" applyFont="1" applyBorder="1" applyAlignment="1">
      <alignment wrapText="1"/>
    </xf>
    <xf numFmtId="0" fontId="24" fillId="6" borderId="2" xfId="0" applyFont="1" applyFill="1" applyBorder="1" applyAlignment="1" applyProtection="1">
      <alignment wrapText="1"/>
    </xf>
    <xf numFmtId="0" fontId="24" fillId="6" borderId="4" xfId="0" applyFont="1" applyFill="1" applyBorder="1" applyAlignment="1" applyProtection="1">
      <alignment wrapText="1"/>
    </xf>
    <xf numFmtId="0" fontId="24" fillId="6" borderId="3" xfId="0" applyFont="1" applyFill="1" applyBorder="1" applyAlignment="1" applyProtection="1">
      <alignment wrapText="1"/>
    </xf>
    <xf numFmtId="0" fontId="16" fillId="0" borderId="11" xfId="0" applyFont="1" applyBorder="1" applyAlignment="1" applyProtection="1">
      <alignment vertical="center" wrapText="1"/>
      <protection locked="0"/>
    </xf>
    <xf numFmtId="0" fontId="16" fillId="0" borderId="25" xfId="0" applyFont="1" applyBorder="1" applyAlignment="1" applyProtection="1">
      <alignment vertical="center" wrapText="1"/>
      <protection locked="0"/>
    </xf>
    <xf numFmtId="0" fontId="17" fillId="2" borderId="50" xfId="0" applyFont="1" applyFill="1" applyBorder="1" applyAlignment="1" applyProtection="1">
      <alignment vertical="center" wrapText="1"/>
    </xf>
    <xf numFmtId="0" fontId="17" fillId="0" borderId="11" xfId="0" applyFont="1" applyFill="1" applyBorder="1" applyAlignment="1" applyProtection="1">
      <alignment wrapText="1"/>
      <protection locked="0"/>
    </xf>
    <xf numFmtId="0" fontId="17" fillId="2" borderId="2" xfId="0" applyFont="1" applyFill="1" applyBorder="1" applyAlignment="1" applyProtection="1">
      <alignment vertical="top" wrapText="1"/>
    </xf>
    <xf numFmtId="0" fontId="16" fillId="2" borderId="65" xfId="0" applyFont="1" applyFill="1" applyBorder="1" applyAlignment="1" applyProtection="1">
      <alignment wrapText="1"/>
    </xf>
    <xf numFmtId="0" fontId="16" fillId="2" borderId="66" xfId="0" applyFont="1" applyFill="1" applyBorder="1" applyAlignment="1" applyProtection="1">
      <alignment wrapText="1"/>
    </xf>
    <xf numFmtId="0" fontId="0" fillId="0" borderId="55" xfId="0" applyBorder="1" applyAlignment="1" applyProtection="1">
      <alignment wrapText="1"/>
    </xf>
    <xf numFmtId="0" fontId="17" fillId="0" borderId="48" xfId="0" applyFont="1" applyFill="1" applyBorder="1" applyAlignment="1" applyProtection="1">
      <alignment horizontal="center" vertical="center" wrapText="1"/>
      <protection locked="0"/>
    </xf>
    <xf numFmtId="0" fontId="16" fillId="0" borderId="58" xfId="0" applyFont="1" applyBorder="1" applyAlignment="1">
      <alignment horizontal="center" vertical="center" wrapText="1"/>
    </xf>
    <xf numFmtId="0" fontId="17" fillId="5" borderId="2" xfId="0" applyFont="1" applyFill="1" applyBorder="1" applyAlignment="1" applyProtection="1">
      <alignment horizontal="left" wrapText="1"/>
      <protection locked="0"/>
    </xf>
    <xf numFmtId="0" fontId="0" fillId="0" borderId="4" xfId="0" applyBorder="1" applyAlignment="1">
      <alignment horizontal="left" wrapText="1"/>
    </xf>
    <xf numFmtId="0" fontId="15" fillId="0" borderId="2" xfId="0" applyFont="1" applyBorder="1" applyAlignment="1" applyProtection="1">
      <alignment wrapText="1"/>
      <protection locked="0"/>
    </xf>
    <xf numFmtId="0" fontId="16" fillId="0" borderId="12" xfId="0" applyFont="1" applyBorder="1" applyAlignment="1" applyProtection="1">
      <alignment vertical="top" wrapText="1"/>
      <protection locked="0"/>
    </xf>
    <xf numFmtId="0" fontId="16" fillId="0" borderId="10" xfId="0" applyFont="1" applyBorder="1" applyAlignment="1" applyProtection="1">
      <alignment vertical="top" wrapText="1"/>
      <protection locked="0"/>
    </xf>
    <xf numFmtId="0" fontId="17" fillId="0" borderId="59" xfId="0" applyFont="1" applyBorder="1" applyAlignment="1" applyProtection="1">
      <alignment horizontal="center" vertical="center" wrapText="1"/>
      <protection locked="0"/>
    </xf>
    <xf numFmtId="0" fontId="16" fillId="0" borderId="37" xfId="0" applyFont="1" applyBorder="1" applyAlignment="1">
      <alignment horizontal="center" vertical="center" wrapText="1"/>
    </xf>
    <xf numFmtId="0" fontId="16" fillId="0" borderId="31" xfId="0" applyFont="1" applyBorder="1" applyAlignment="1" applyProtection="1">
      <alignment vertical="center" wrapText="1"/>
      <protection locked="0"/>
    </xf>
    <xf numFmtId="0" fontId="16" fillId="0" borderId="54" xfId="0" applyFont="1" applyBorder="1" applyAlignment="1">
      <alignment vertical="center" wrapText="1"/>
    </xf>
    <xf numFmtId="0" fontId="17" fillId="3" borderId="38" xfId="0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16" fillId="0" borderId="54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wrapText="1"/>
      <protection locked="0"/>
    </xf>
    <xf numFmtId="0" fontId="16" fillId="0" borderId="4" xfId="0" applyFont="1" applyBorder="1" applyAlignment="1">
      <alignment wrapText="1"/>
    </xf>
    <xf numFmtId="0" fontId="17" fillId="0" borderId="65" xfId="0" applyFont="1" applyFill="1" applyBorder="1" applyAlignment="1" applyProtection="1">
      <alignment horizontal="center" vertical="center" wrapText="1"/>
      <protection locked="0"/>
    </xf>
    <xf numFmtId="0" fontId="16" fillId="0" borderId="55" xfId="0" applyFont="1" applyBorder="1" applyAlignment="1">
      <alignment horizontal="center" vertical="center" wrapText="1"/>
    </xf>
    <xf numFmtId="0" fontId="16" fillId="2" borderId="48" xfId="0" applyFont="1" applyFill="1" applyBorder="1" applyAlignment="1" applyProtection="1">
      <alignment vertical="center" wrapText="1"/>
    </xf>
    <xf numFmtId="0" fontId="16" fillId="2" borderId="58" xfId="0" applyFont="1" applyFill="1" applyBorder="1" applyAlignment="1" applyProtection="1">
      <alignment vertical="center" wrapText="1"/>
    </xf>
    <xf numFmtId="0" fontId="16" fillId="0" borderId="53" xfId="0" applyFont="1" applyBorder="1" applyAlignment="1" applyProtection="1">
      <alignment wrapText="1"/>
      <protection locked="0"/>
    </xf>
    <xf numFmtId="0" fontId="16" fillId="0" borderId="52" xfId="0" applyFont="1" applyBorder="1" applyAlignment="1" applyProtection="1">
      <alignment wrapText="1"/>
      <protection locked="0"/>
    </xf>
    <xf numFmtId="0" fontId="17" fillId="5" borderId="2" xfId="0" applyFont="1" applyFill="1" applyBorder="1" applyAlignment="1" applyProtection="1">
      <alignment wrapText="1"/>
      <protection locked="0"/>
    </xf>
    <xf numFmtId="0" fontId="0" fillId="0" borderId="54" xfId="0" applyBorder="1" applyAlignment="1">
      <alignment wrapText="1"/>
    </xf>
    <xf numFmtId="0" fontId="16" fillId="0" borderId="31" xfId="0" applyFont="1" applyBorder="1" applyAlignment="1" applyProtection="1">
      <alignment horizontal="left"/>
      <protection locked="0"/>
    </xf>
    <xf numFmtId="0" fontId="16" fillId="0" borderId="54" xfId="0" applyFont="1" applyBorder="1" applyAlignment="1" applyProtection="1">
      <alignment horizontal="left"/>
      <protection locked="0"/>
    </xf>
    <xf numFmtId="0" fontId="16" fillId="0" borderId="31" xfId="0" applyFont="1" applyBorder="1" applyAlignment="1" applyProtection="1">
      <alignment horizontal="left" wrapText="1"/>
      <protection locked="0"/>
    </xf>
    <xf numFmtId="0" fontId="0" fillId="0" borderId="54" xfId="0" applyBorder="1" applyAlignment="1">
      <alignment horizontal="left" wrapText="1"/>
    </xf>
    <xf numFmtId="0" fontId="17" fillId="2" borderId="2" xfId="0" applyFont="1" applyFill="1" applyBorder="1" applyAlignment="1" applyProtection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2" borderId="31" xfId="0" applyFont="1" applyFill="1" applyBorder="1" applyAlignment="1" applyProtection="1">
      <alignment vertical="center" wrapText="1"/>
    </xf>
    <xf numFmtId="0" fontId="16" fillId="2" borderId="54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6" fillId="0" borderId="31" xfId="0" applyFont="1" applyBorder="1" applyAlignment="1" applyProtection="1">
      <alignment vertical="top" wrapText="1"/>
      <protection locked="0"/>
    </xf>
    <xf numFmtId="0" fontId="16" fillId="0" borderId="54" xfId="0" applyFont="1" applyBorder="1" applyAlignment="1" applyProtection="1">
      <alignment vertical="top" wrapText="1"/>
      <protection locked="0"/>
    </xf>
    <xf numFmtId="0" fontId="16" fillId="2" borderId="53" xfId="0" applyFont="1" applyFill="1" applyBorder="1" applyAlignment="1" applyProtection="1">
      <alignment vertical="center" wrapText="1"/>
    </xf>
    <xf numFmtId="0" fontId="16" fillId="2" borderId="52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17" fillId="5" borderId="2" xfId="0" applyFont="1" applyFill="1" applyBorder="1" applyAlignment="1" applyProtection="1">
      <alignment vertical="top" wrapText="1"/>
      <protection locked="0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5" fillId="0" borderId="5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23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3" xfId="0" applyFont="1" applyBorder="1" applyAlignment="1" applyProtection="1">
      <alignment vertical="top" wrapText="1"/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9" fillId="2" borderId="4" xfId="0" applyFont="1" applyFill="1" applyBorder="1" applyAlignment="1">
      <alignment horizontal="center" wrapText="1"/>
    </xf>
    <xf numFmtId="0" fontId="10" fillId="0" borderId="2" xfId="0" applyFont="1" applyFill="1" applyBorder="1" applyAlignment="1" applyProtection="1">
      <alignment vertical="top" wrapText="1"/>
      <protection locked="0"/>
    </xf>
    <xf numFmtId="0" fontId="11" fillId="0" borderId="4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9" fillId="3" borderId="5" xfId="0" applyFont="1" applyFill="1" applyBorder="1" applyAlignment="1" applyProtection="1">
      <alignment horizontal="left" wrapText="1"/>
      <protection locked="0"/>
    </xf>
    <xf numFmtId="0" fontId="12" fillId="3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9" fillId="6" borderId="2" xfId="0" applyFont="1" applyFill="1" applyBorder="1" applyAlignment="1" applyProtection="1">
      <alignment horizontal="center" vertical="top" wrapText="1"/>
      <protection locked="0"/>
    </xf>
    <xf numFmtId="0" fontId="12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6" fillId="0" borderId="8" xfId="0" applyFont="1" applyFill="1" applyBorder="1" applyAlignment="1" applyProtection="1">
      <alignment vertical="center" wrapText="1"/>
      <protection locked="0"/>
    </xf>
    <xf numFmtId="0" fontId="16" fillId="0" borderId="9" xfId="0" applyFont="1" applyBorder="1" applyAlignment="1" applyProtection="1">
      <alignment vertical="center" wrapText="1"/>
      <protection locked="0"/>
    </xf>
    <xf numFmtId="0" fontId="16" fillId="0" borderId="13" xfId="0" applyFont="1" applyBorder="1" applyAlignment="1">
      <alignment vertical="center" wrapText="1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12" fillId="6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9" fillId="6" borderId="2" xfId="0" applyFont="1" applyFill="1" applyBorder="1" applyAlignment="1" applyProtection="1">
      <alignment horizontal="center" wrapText="1"/>
      <protection locked="0"/>
    </xf>
    <xf numFmtId="0" fontId="9" fillId="6" borderId="4" xfId="0" applyFont="1" applyFill="1" applyBorder="1" applyAlignment="1" applyProtection="1">
      <alignment horizontal="center" wrapText="1"/>
      <protection locked="0"/>
    </xf>
    <xf numFmtId="0" fontId="9" fillId="6" borderId="3" xfId="0" applyFont="1" applyFill="1" applyBorder="1" applyAlignment="1" applyProtection="1">
      <alignment horizontal="center" wrapText="1"/>
      <protection locked="0"/>
    </xf>
    <xf numFmtId="0" fontId="20" fillId="0" borderId="5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4" fillId="0" borderId="5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>
      <alignment vertical="center" wrapText="1"/>
    </xf>
    <xf numFmtId="0" fontId="0" fillId="0" borderId="0" xfId="0" applyAlignment="1"/>
    <xf numFmtId="0" fontId="5" fillId="4" borderId="0" xfId="0" applyFont="1" applyFill="1" applyBorder="1" applyAlignment="1" applyProtection="1">
      <alignment wrapText="1"/>
      <protection locked="0"/>
    </xf>
    <xf numFmtId="0" fontId="16" fillId="0" borderId="54" xfId="0" applyFont="1" applyBorder="1" applyAlignment="1" applyProtection="1">
      <alignment wrapText="1"/>
      <protection locked="0"/>
    </xf>
    <xf numFmtId="0" fontId="17" fillId="0" borderId="65" xfId="0" applyFont="1" applyBorder="1" applyAlignment="1">
      <alignment vertical="top" wrapText="1"/>
    </xf>
    <xf numFmtId="0" fontId="16" fillId="0" borderId="55" xfId="0" applyFont="1" applyBorder="1" applyAlignment="1">
      <alignment vertical="top" wrapText="1"/>
    </xf>
    <xf numFmtId="0" fontId="17" fillId="5" borderId="2" xfId="0" applyFont="1" applyFill="1" applyBorder="1" applyAlignment="1" applyProtection="1">
      <alignment wrapText="1"/>
    </xf>
    <xf numFmtId="0" fontId="0" fillId="5" borderId="4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17" fillId="0" borderId="59" xfId="0" applyFont="1" applyBorder="1" applyAlignment="1" applyProtection="1">
      <alignment horizontal="center" vertical="center" wrapText="1"/>
    </xf>
    <xf numFmtId="0" fontId="17" fillId="0" borderId="37" xfId="0" applyFont="1" applyBorder="1" applyAlignment="1" applyProtection="1">
      <alignment horizontal="center" vertical="center" wrapText="1"/>
    </xf>
    <xf numFmtId="0" fontId="0" fillId="0" borderId="54" xfId="0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0" fillId="0" borderId="54" xfId="0" applyBorder="1" applyAlignment="1">
      <alignment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topLeftCell="A4" workbookViewId="0">
      <selection activeCell="J21" sqref="J21"/>
    </sheetView>
  </sheetViews>
  <sheetFormatPr defaultRowHeight="12.75"/>
  <cols>
    <col min="1" max="1" width="14.85546875" customWidth="1"/>
    <col min="2" max="2" width="10.5703125" customWidth="1"/>
    <col min="3" max="5" width="2.5703125" customWidth="1"/>
    <col min="10" max="10" width="11" customWidth="1"/>
    <col min="11" max="11" width="13" customWidth="1"/>
  </cols>
  <sheetData>
    <row r="1" spans="1:11" ht="15">
      <c r="A1" s="433" t="s">
        <v>95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</row>
    <row r="2" spans="1:11" ht="28.5" customHeight="1">
      <c r="A2" s="435" t="s">
        <v>279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</row>
    <row r="3" spans="1:11" ht="13.5" thickBot="1">
      <c r="A3" s="1"/>
      <c r="B3" s="2"/>
      <c r="C3" s="3"/>
      <c r="D3" s="1"/>
      <c r="E3" s="3"/>
      <c r="F3" s="1"/>
      <c r="G3" s="1"/>
      <c r="H3" s="1"/>
      <c r="I3" s="1"/>
      <c r="J3" s="1"/>
      <c r="K3" s="4"/>
    </row>
    <row r="4" spans="1:11" ht="18.75" customHeight="1" thickBot="1">
      <c r="A4" s="5" t="s">
        <v>96</v>
      </c>
      <c r="B4" s="6"/>
      <c r="C4" s="7"/>
      <c r="D4" s="8"/>
      <c r="E4" s="8"/>
      <c r="F4" s="8"/>
      <c r="G4" s="8"/>
      <c r="H4" s="9" t="s">
        <v>97</v>
      </c>
      <c r="I4" s="8"/>
      <c r="J4" s="8"/>
      <c r="K4" s="10"/>
    </row>
    <row r="5" spans="1:11" ht="39.75" customHeight="1" thickBot="1">
      <c r="A5" s="11"/>
      <c r="B5" s="12"/>
      <c r="C5" s="13" t="s">
        <v>98</v>
      </c>
      <c r="D5" s="14"/>
      <c r="E5" s="14"/>
      <c r="F5" s="14"/>
      <c r="G5" s="14"/>
      <c r="H5" s="14"/>
      <c r="I5" s="14"/>
      <c r="J5" s="15" t="s">
        <v>139</v>
      </c>
      <c r="K5" s="16" t="s">
        <v>141</v>
      </c>
    </row>
    <row r="6" spans="1:11" ht="20.100000000000001" customHeight="1" thickBot="1">
      <c r="A6" s="11"/>
      <c r="B6" s="17"/>
      <c r="C6" s="18"/>
      <c r="D6" s="19"/>
      <c r="E6" s="20"/>
      <c r="F6" s="21" t="s">
        <v>99</v>
      </c>
      <c r="G6" s="14"/>
      <c r="H6" s="14"/>
      <c r="I6" s="14"/>
      <c r="J6" s="180">
        <f>SUM(J7:J11)</f>
        <v>723483.6</v>
      </c>
      <c r="K6" s="180">
        <f>SUM(K7:K11)</f>
        <v>763437.89999999991</v>
      </c>
    </row>
    <row r="7" spans="1:11" ht="20.100000000000001" customHeight="1">
      <c r="A7" s="11"/>
      <c r="B7" s="17"/>
      <c r="C7" s="18"/>
      <c r="D7" s="19"/>
      <c r="E7" s="19"/>
      <c r="F7" s="23" t="s">
        <v>5</v>
      </c>
      <c r="G7" s="23"/>
      <c r="H7" s="23"/>
      <c r="I7" s="23"/>
      <c r="J7" s="24">
        <f>'Detailed Budget '!B15</f>
        <v>108568.8</v>
      </c>
      <c r="K7" s="196">
        <f>'Detailed Budget '!C15</f>
        <v>120772.36</v>
      </c>
    </row>
    <row r="8" spans="1:11" ht="20.100000000000001" customHeight="1">
      <c r="A8" s="11"/>
      <c r="B8" s="17"/>
      <c r="C8" s="18"/>
      <c r="D8" s="19"/>
      <c r="E8" s="19"/>
      <c r="F8" s="23" t="s">
        <v>100</v>
      </c>
      <c r="G8" s="23"/>
      <c r="H8" s="23"/>
      <c r="I8" s="25"/>
      <c r="J8" s="24">
        <f>'Detailed Budget '!B19</f>
        <v>464148.68</v>
      </c>
      <c r="K8" s="197">
        <f>'Detailed Budget '!C19</f>
        <v>481439.58999999997</v>
      </c>
    </row>
    <row r="9" spans="1:11" ht="20.100000000000001" customHeight="1">
      <c r="A9" s="11" t="s">
        <v>101</v>
      </c>
      <c r="B9" s="17"/>
      <c r="C9" s="18"/>
      <c r="D9" s="19"/>
      <c r="E9" s="19"/>
      <c r="F9" s="23" t="s">
        <v>8</v>
      </c>
      <c r="G9" s="23"/>
      <c r="H9" s="23"/>
      <c r="I9" s="25"/>
      <c r="J9" s="24">
        <f>'Detailed Budget '!B23</f>
        <v>144391.12</v>
      </c>
      <c r="K9" s="197">
        <f>'Detailed Budget '!C23</f>
        <v>159644.94</v>
      </c>
    </row>
    <row r="10" spans="1:11" ht="20.100000000000001" customHeight="1">
      <c r="A10" s="11" t="s">
        <v>102</v>
      </c>
      <c r="B10" s="17"/>
      <c r="C10" s="18"/>
      <c r="D10" s="19"/>
      <c r="E10" s="19"/>
      <c r="F10" s="23" t="s">
        <v>103</v>
      </c>
      <c r="G10" s="23"/>
      <c r="H10" s="23"/>
      <c r="I10" s="23"/>
      <c r="J10" s="24">
        <f>'Detailed Budget '!B26</f>
        <v>4375</v>
      </c>
      <c r="K10" s="197">
        <f>'Detailed Budget '!C26</f>
        <v>1581.0100000000002</v>
      </c>
    </row>
    <row r="11" spans="1:11" ht="20.100000000000001" customHeight="1" thickBot="1">
      <c r="A11" s="26" t="s">
        <v>104</v>
      </c>
      <c r="B11" s="27">
        <f>'Detailed Budget '!C376</f>
        <v>345100</v>
      </c>
      <c r="C11" s="18"/>
      <c r="D11" s="19"/>
      <c r="E11" s="19"/>
      <c r="F11" s="23" t="s">
        <v>10</v>
      </c>
      <c r="G11" s="23"/>
      <c r="H11" s="23"/>
      <c r="I11" s="25"/>
      <c r="J11" s="28">
        <f>'Detailed Budget '!B29</f>
        <v>2000</v>
      </c>
      <c r="K11" s="198">
        <f>'Detailed Budget '!C29</f>
        <v>0</v>
      </c>
    </row>
    <row r="12" spans="1:11" ht="20.100000000000001" customHeight="1" thickBot="1">
      <c r="A12" s="11"/>
      <c r="B12" s="17"/>
      <c r="C12" s="18"/>
      <c r="D12" s="19"/>
      <c r="E12" s="29"/>
      <c r="F12" s="21" t="s">
        <v>105</v>
      </c>
      <c r="G12" s="14"/>
      <c r="H12" s="14"/>
      <c r="I12" s="14"/>
      <c r="J12" s="22">
        <f>SUM(J13:J14)</f>
        <v>564460</v>
      </c>
      <c r="K12" s="22">
        <f>SUM(K13:K14)</f>
        <v>538369.61</v>
      </c>
    </row>
    <row r="13" spans="1:11" ht="20.100000000000001" customHeight="1">
      <c r="A13" s="11"/>
      <c r="B13" s="17"/>
      <c r="C13" s="18"/>
      <c r="D13" s="19"/>
      <c r="E13" s="19"/>
      <c r="F13" s="23" t="s">
        <v>106</v>
      </c>
      <c r="G13" s="23"/>
      <c r="H13" s="23"/>
      <c r="I13" s="23"/>
      <c r="J13" s="30">
        <f>'Detailed Budget '!B139</f>
        <v>206180</v>
      </c>
      <c r="K13" s="199">
        <f>'Detailed Budget '!E139</f>
        <v>202509.42999999996</v>
      </c>
    </row>
    <row r="14" spans="1:11" ht="20.100000000000001" customHeight="1" thickBot="1">
      <c r="A14" s="11" t="s">
        <v>107</v>
      </c>
      <c r="B14" s="17"/>
      <c r="C14" s="18"/>
      <c r="D14" s="19"/>
      <c r="E14" s="19"/>
      <c r="F14" s="23" t="s">
        <v>108</v>
      </c>
      <c r="G14" s="23"/>
      <c r="H14" s="23"/>
      <c r="I14" s="23"/>
      <c r="J14" s="31">
        <f>'Detailed Budget '!C139</f>
        <v>358280</v>
      </c>
      <c r="K14" s="200">
        <f>'Detailed Budget '!F139</f>
        <v>335860.18</v>
      </c>
    </row>
    <row r="15" spans="1:11" ht="20.100000000000001" customHeight="1" thickBot="1">
      <c r="A15" s="11" t="s">
        <v>109</v>
      </c>
      <c r="B15" s="17"/>
      <c r="C15" s="18"/>
      <c r="D15" s="19"/>
      <c r="E15" s="29"/>
      <c r="F15" s="21" t="s">
        <v>110</v>
      </c>
      <c r="G15" s="32"/>
      <c r="H15" s="14"/>
      <c r="I15" s="14"/>
      <c r="J15" s="180">
        <f>SUM(J16:J21)</f>
        <v>423580</v>
      </c>
      <c r="K15" s="180">
        <f>SUM(K16:K21)</f>
        <v>418257.45999999996</v>
      </c>
    </row>
    <row r="16" spans="1:11" ht="20.100000000000001" customHeight="1">
      <c r="A16" s="26" t="s">
        <v>111</v>
      </c>
      <c r="B16" s="27">
        <f>'Detailed Budget '!C382</f>
        <v>0</v>
      </c>
      <c r="C16" s="18"/>
      <c r="D16" s="19"/>
      <c r="E16" s="29"/>
      <c r="F16" s="33" t="s">
        <v>112</v>
      </c>
      <c r="G16" s="34"/>
      <c r="H16" s="34"/>
      <c r="I16" s="35"/>
      <c r="J16" s="36">
        <f>'Detailed Budget '!C153</f>
        <v>55200</v>
      </c>
      <c r="K16" s="201">
        <f>'Detailed Budget '!D153</f>
        <v>24954.99</v>
      </c>
    </row>
    <row r="17" spans="1:11" ht="20.100000000000001" customHeight="1">
      <c r="A17" s="11"/>
      <c r="B17" s="37"/>
      <c r="C17" s="18"/>
      <c r="D17" s="19"/>
      <c r="E17" s="29"/>
      <c r="F17" s="38" t="s">
        <v>113</v>
      </c>
      <c r="G17" s="34"/>
      <c r="H17" s="34"/>
      <c r="I17" s="39"/>
      <c r="J17" s="40">
        <f>'Detailed Budget '!B169</f>
        <v>105480</v>
      </c>
      <c r="K17" s="202">
        <f>'Detailed Budget '!C169</f>
        <v>59324.75</v>
      </c>
    </row>
    <row r="18" spans="1:11" ht="20.100000000000001" customHeight="1">
      <c r="A18" s="11"/>
      <c r="B18" s="17"/>
      <c r="C18" s="18"/>
      <c r="D18" s="19"/>
      <c r="E18" s="29"/>
      <c r="F18" s="38" t="s">
        <v>114</v>
      </c>
      <c r="G18" s="34"/>
      <c r="H18" s="41"/>
      <c r="I18" s="39"/>
      <c r="J18" s="40">
        <f>'Detailed Budget '!C176</f>
        <v>4800</v>
      </c>
      <c r="K18" s="202">
        <f>'Detailed Budget '!D176</f>
        <v>0</v>
      </c>
    </row>
    <row r="19" spans="1:11" ht="20.100000000000001" customHeight="1">
      <c r="A19" s="11"/>
      <c r="B19" s="17"/>
      <c r="C19" s="18"/>
      <c r="D19" s="19"/>
      <c r="E19" s="29"/>
      <c r="F19" s="38" t="s">
        <v>115</v>
      </c>
      <c r="G19" s="34"/>
      <c r="H19" s="34"/>
      <c r="I19" s="39"/>
      <c r="J19" s="40">
        <f>'Detailed Budget '!C184</f>
        <v>10600</v>
      </c>
      <c r="K19" s="202">
        <f>'Detailed Budget '!D184</f>
        <v>5981.1</v>
      </c>
    </row>
    <row r="20" spans="1:11" ht="20.100000000000001" customHeight="1">
      <c r="A20" s="11"/>
      <c r="B20" s="37"/>
      <c r="C20" s="18"/>
      <c r="D20" s="19"/>
      <c r="E20" s="29"/>
      <c r="F20" s="38" t="s">
        <v>116</v>
      </c>
      <c r="G20" s="34"/>
      <c r="H20" s="34"/>
      <c r="I20" s="39"/>
      <c r="J20" s="40">
        <f>'Detailed Budget '!B211</f>
        <v>55100</v>
      </c>
      <c r="K20" s="202">
        <f>'Detailed Budget '!C211</f>
        <v>48758.9</v>
      </c>
    </row>
    <row r="21" spans="1:11" ht="20.100000000000001" customHeight="1" thickBot="1">
      <c r="A21" s="11"/>
      <c r="B21" s="17"/>
      <c r="C21" s="18"/>
      <c r="D21" s="19"/>
      <c r="E21" s="29"/>
      <c r="F21" s="42" t="s">
        <v>117</v>
      </c>
      <c r="G21" s="34"/>
      <c r="H21" s="34"/>
      <c r="I21" s="43"/>
      <c r="J21" s="181">
        <f>'Detailed Budget '!C228</f>
        <v>192400</v>
      </c>
      <c r="K21" s="203">
        <f>'Detailed Budget '!D228</f>
        <v>279237.71999999997</v>
      </c>
    </row>
    <row r="22" spans="1:11" ht="20.100000000000001" customHeight="1" thickBot="1">
      <c r="A22" s="11"/>
      <c r="B22" s="17"/>
      <c r="C22" s="18"/>
      <c r="D22" s="19"/>
      <c r="E22" s="29"/>
      <c r="F22" s="21" t="s">
        <v>118</v>
      </c>
      <c r="G22" s="32"/>
      <c r="H22" s="14"/>
      <c r="I22" s="14"/>
      <c r="J22" s="180">
        <f>SUM(J23:J27)</f>
        <v>205613</v>
      </c>
      <c r="K22" s="180">
        <f>SUM(K23:K27)</f>
        <v>173417.82</v>
      </c>
    </row>
    <row r="23" spans="1:11" ht="20.100000000000001" customHeight="1">
      <c r="A23" s="11"/>
      <c r="B23" s="17"/>
      <c r="C23" s="18"/>
      <c r="D23" s="19"/>
      <c r="E23" s="19"/>
      <c r="F23" s="23" t="s">
        <v>119</v>
      </c>
      <c r="G23" s="23"/>
      <c r="H23" s="23"/>
      <c r="I23" s="44"/>
      <c r="J23" s="36">
        <f>'Detailed Budget '!C257</f>
        <v>9300</v>
      </c>
      <c r="K23" s="201">
        <f>'Detailed Budget '!D257</f>
        <v>5107.42</v>
      </c>
    </row>
    <row r="24" spans="1:11" ht="20.100000000000001" customHeight="1">
      <c r="A24" s="11"/>
      <c r="B24" s="17"/>
      <c r="C24" s="18"/>
      <c r="D24" s="19"/>
      <c r="E24" s="19"/>
      <c r="F24" s="23" t="s">
        <v>77</v>
      </c>
      <c r="G24" s="23"/>
      <c r="H24" s="23"/>
      <c r="I24" s="45"/>
      <c r="J24" s="36">
        <f>'Detailed Budget '!B279</f>
        <v>34350</v>
      </c>
      <c r="K24" s="201">
        <f>'Detailed Budget '!C279</f>
        <v>26806.34</v>
      </c>
    </row>
    <row r="25" spans="1:11" ht="20.100000000000001" customHeight="1">
      <c r="A25" s="11"/>
      <c r="B25" s="17"/>
      <c r="C25" s="18"/>
      <c r="D25" s="19"/>
      <c r="E25" s="19"/>
      <c r="F25" s="23" t="s">
        <v>61</v>
      </c>
      <c r="G25" s="23"/>
      <c r="H25" s="23"/>
      <c r="I25" s="45"/>
      <c r="J25" s="36">
        <f>'Detailed Budget '!C301</f>
        <v>42975</v>
      </c>
      <c r="K25" s="201">
        <f>'Detailed Budget '!D301</f>
        <v>35439.839999999997</v>
      </c>
    </row>
    <row r="26" spans="1:11" ht="20.100000000000001" customHeight="1">
      <c r="A26" s="11" t="s">
        <v>120</v>
      </c>
      <c r="B26" s="46"/>
      <c r="C26" s="18"/>
      <c r="D26" s="19"/>
      <c r="E26" s="19"/>
      <c r="F26" s="23" t="s">
        <v>78</v>
      </c>
      <c r="G26" s="23"/>
      <c r="H26" s="23"/>
      <c r="I26" s="45"/>
      <c r="J26" s="36">
        <f>'Detailed Budget '!C308</f>
        <v>3500</v>
      </c>
      <c r="K26" s="201">
        <f>'Detailed Budget '!D308</f>
        <v>3726.8</v>
      </c>
    </row>
    <row r="27" spans="1:11" ht="20.100000000000001" customHeight="1" thickBot="1">
      <c r="A27" s="26" t="s">
        <v>121</v>
      </c>
      <c r="B27" s="27">
        <f>'Detailed Budget '!J386</f>
        <v>1572036.6</v>
      </c>
      <c r="C27" s="29"/>
      <c r="D27" s="19"/>
      <c r="E27" s="18"/>
      <c r="F27" s="23" t="s">
        <v>122</v>
      </c>
      <c r="G27" s="23"/>
      <c r="H27" s="23"/>
      <c r="I27" s="47"/>
      <c r="J27" s="36">
        <f>'Detailed Budget '!C325</f>
        <v>115488</v>
      </c>
      <c r="K27" s="204">
        <f>'Detailed Budget '!D325</f>
        <v>102337.42000000001</v>
      </c>
    </row>
    <row r="28" spans="1:11" ht="33.75" customHeight="1" thickBot="1">
      <c r="A28" s="48"/>
      <c r="B28" s="49"/>
      <c r="C28" s="19"/>
      <c r="D28" s="23"/>
      <c r="E28" s="21" t="s">
        <v>123</v>
      </c>
      <c r="F28" s="14"/>
      <c r="G28" s="14"/>
      <c r="H28" s="14"/>
      <c r="I28" s="14"/>
      <c r="J28" s="22">
        <f>SUM(J6,J12,J15,J22)</f>
        <v>1917136.6</v>
      </c>
      <c r="K28" s="22">
        <f>SUM(K6,K12,K15,K22)</f>
        <v>1893482.7899999998</v>
      </c>
    </row>
    <row r="29" spans="1:11">
      <c r="A29" s="50"/>
      <c r="B29" s="51"/>
      <c r="C29" s="50"/>
      <c r="D29" s="52"/>
      <c r="E29" s="52"/>
      <c r="F29" s="52"/>
      <c r="G29" s="52"/>
      <c r="H29" s="52"/>
      <c r="I29" s="52"/>
      <c r="J29" s="53"/>
      <c r="K29" s="178"/>
    </row>
    <row r="30" spans="1:11">
      <c r="A30" s="54"/>
      <c r="B30" s="55"/>
      <c r="C30" s="54"/>
      <c r="D30" s="56"/>
      <c r="E30" s="56"/>
      <c r="F30" s="56"/>
      <c r="G30" s="56"/>
      <c r="H30" s="56"/>
      <c r="I30" s="56"/>
      <c r="J30" s="57"/>
      <c r="K30" s="179"/>
    </row>
    <row r="31" spans="1:11" ht="30.75" customHeight="1" thickBot="1">
      <c r="A31" s="58" t="s">
        <v>85</v>
      </c>
      <c r="B31" s="59">
        <f>'Detailed Budget '!J387</f>
        <v>1917136.6</v>
      </c>
      <c r="C31" s="58" t="s">
        <v>124</v>
      </c>
      <c r="D31" s="60"/>
      <c r="E31" s="60"/>
      <c r="F31" s="60"/>
      <c r="G31" s="60"/>
      <c r="H31" s="60"/>
      <c r="I31" s="60"/>
      <c r="J31" s="59">
        <f>J28</f>
        <v>1917136.6</v>
      </c>
      <c r="K31" s="59">
        <f>K28</f>
        <v>1893482.7899999998</v>
      </c>
    </row>
    <row r="32" spans="1:11">
      <c r="A32" s="432"/>
      <c r="B32" s="436"/>
      <c r="C32" s="436"/>
      <c r="D32" s="436"/>
      <c r="E32" s="436"/>
      <c r="F32" s="436"/>
      <c r="G32" s="436"/>
      <c r="H32" s="432"/>
      <c r="I32" s="432"/>
      <c r="J32" s="1"/>
      <c r="K32" s="4"/>
    </row>
    <row r="33" spans="1:11">
      <c r="A33" s="432"/>
      <c r="B33" s="432"/>
      <c r="C33" s="432"/>
      <c r="D33" s="432"/>
      <c r="E33" s="432"/>
      <c r="F33" s="432"/>
      <c r="G33" s="432"/>
      <c r="H33" s="61"/>
      <c r="I33" s="61"/>
      <c r="J33" s="61"/>
      <c r="K33" s="4"/>
    </row>
    <row r="34" spans="1:11">
      <c r="A34" s="1"/>
      <c r="B34" s="62"/>
      <c r="C34" s="1"/>
      <c r="D34" s="1"/>
      <c r="E34" s="1"/>
      <c r="F34" s="1"/>
      <c r="G34" s="1"/>
      <c r="H34" s="1"/>
      <c r="I34" s="1"/>
      <c r="J34" s="1"/>
      <c r="K34" s="4"/>
    </row>
  </sheetData>
  <mergeCells count="5">
    <mergeCell ref="A33:G33"/>
    <mergeCell ref="A1:K1"/>
    <mergeCell ref="A2:K2"/>
    <mergeCell ref="A32:G32"/>
    <mergeCell ref="H32:I32"/>
  </mergeCells>
  <phoneticPr fontId="25" type="noConversion"/>
  <pageMargins left="0.54" right="0.27" top="1" bottom="1" header="0.5" footer="0.5"/>
  <pageSetup paperSize="9" orientation="portrait" r:id="rId1"/>
  <headerFooter alignWithMargins="0">
    <oddHeader>&amp;LGA/10/14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8"/>
  <sheetViews>
    <sheetView topLeftCell="A207" zoomScale="75" zoomScaleNormal="75" workbookViewId="0">
      <selection activeCell="D225" sqref="D225"/>
    </sheetView>
  </sheetViews>
  <sheetFormatPr defaultRowHeight="12.75"/>
  <cols>
    <col min="1" max="1" width="25" customWidth="1"/>
    <col min="2" max="2" width="15.42578125" customWidth="1"/>
    <col min="3" max="3" width="18.28515625" customWidth="1"/>
    <col min="4" max="4" width="16.5703125" customWidth="1"/>
    <col min="5" max="5" width="13.5703125" customWidth="1"/>
    <col min="6" max="6" width="15" customWidth="1"/>
    <col min="7" max="7" width="17.140625" customWidth="1"/>
    <col min="8" max="8" width="17.28515625" customWidth="1"/>
    <col min="9" max="9" width="17.42578125" customWidth="1"/>
    <col min="10" max="10" width="19" customWidth="1"/>
    <col min="11" max="11" width="17.5703125" customWidth="1"/>
    <col min="12" max="12" width="13.140625" customWidth="1"/>
  </cols>
  <sheetData>
    <row r="1" spans="1:12" ht="16.5" thickBot="1">
      <c r="A1" s="63" t="s">
        <v>0</v>
      </c>
      <c r="B1" s="549" t="s">
        <v>1</v>
      </c>
      <c r="C1" s="550"/>
      <c r="D1" s="550"/>
      <c r="E1" s="550"/>
      <c r="F1" s="550"/>
      <c r="G1" s="550"/>
      <c r="H1" s="550"/>
      <c r="I1" s="550"/>
      <c r="J1" s="550"/>
      <c r="K1" s="550"/>
      <c r="L1" s="551"/>
    </row>
    <row r="2" spans="1:12" ht="13.5" thickBot="1">
      <c r="A2" s="64"/>
      <c r="B2" s="64"/>
      <c r="C2" s="64"/>
      <c r="D2" s="64"/>
      <c r="E2" s="64"/>
      <c r="F2" s="64"/>
      <c r="G2" s="65"/>
      <c r="H2" s="64"/>
      <c r="I2" s="64"/>
      <c r="J2" s="64"/>
      <c r="K2" s="64"/>
      <c r="L2" s="64"/>
    </row>
    <row r="3" spans="1:12" ht="18.75" thickBot="1">
      <c r="A3" s="552" t="s">
        <v>278</v>
      </c>
      <c r="B3" s="553"/>
      <c r="C3" s="553"/>
      <c r="D3" s="553"/>
      <c r="E3" s="553"/>
      <c r="F3" s="553"/>
      <c r="G3" s="553"/>
      <c r="H3" s="450"/>
      <c r="I3" s="450"/>
      <c r="J3" s="450"/>
      <c r="K3" s="450"/>
      <c r="L3" s="451"/>
    </row>
    <row r="4" spans="1:12" ht="15.75" thickBot="1">
      <c r="A4" s="554" t="s">
        <v>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6"/>
    </row>
    <row r="5" spans="1:12" ht="18">
      <c r="A5" s="66"/>
      <c r="B5" s="67"/>
      <c r="C5" s="67"/>
      <c r="D5" s="67"/>
      <c r="E5" s="67"/>
      <c r="F5" s="67"/>
      <c r="G5" s="67"/>
      <c r="H5" s="68"/>
      <c r="I5" s="68"/>
      <c r="J5" s="68"/>
      <c r="K5" s="68"/>
      <c r="L5" s="68"/>
    </row>
    <row r="6" spans="1:12">
      <c r="A6" s="64"/>
      <c r="B6" s="64"/>
      <c r="C6" s="64"/>
      <c r="D6" s="64"/>
      <c r="E6" s="64"/>
      <c r="F6" s="64"/>
      <c r="G6" s="65"/>
      <c r="H6" s="64"/>
      <c r="I6" s="64"/>
      <c r="J6" s="64"/>
      <c r="K6" s="64"/>
      <c r="L6" s="64"/>
    </row>
    <row r="7" spans="1:12" ht="18">
      <c r="A7" s="557" t="s">
        <v>3</v>
      </c>
      <c r="B7" s="558"/>
      <c r="C7" s="559"/>
      <c r="D7" s="559"/>
      <c r="E7" s="559"/>
      <c r="F7" s="559"/>
      <c r="G7" s="559"/>
      <c r="H7" s="559"/>
      <c r="I7" s="559"/>
      <c r="J7" s="559"/>
      <c r="K7" s="559"/>
      <c r="L7" s="559"/>
    </row>
    <row r="8" spans="1:12" ht="16.5" thickBot="1">
      <c r="A8" s="69"/>
      <c r="B8" s="70"/>
      <c r="C8" s="71"/>
      <c r="D8" s="72"/>
      <c r="E8" s="72"/>
      <c r="F8" s="72"/>
      <c r="G8" s="73"/>
      <c r="H8" s="72"/>
      <c r="I8" s="72"/>
      <c r="J8" s="72"/>
      <c r="K8" s="72"/>
      <c r="L8" s="72"/>
    </row>
    <row r="9" spans="1:12" ht="18.75" thickBot="1">
      <c r="A9" s="571" t="s">
        <v>129</v>
      </c>
      <c r="B9" s="572"/>
      <c r="C9" s="572"/>
      <c r="D9" s="572"/>
      <c r="E9" s="572"/>
      <c r="F9" s="561"/>
      <c r="G9" s="561"/>
      <c r="H9" s="561"/>
      <c r="I9" s="561"/>
      <c r="J9" s="561"/>
      <c r="K9" s="561"/>
      <c r="L9" s="562"/>
    </row>
    <row r="10" spans="1:12" ht="16.5" thickBot="1">
      <c r="A10" s="74"/>
      <c r="B10" s="75"/>
      <c r="C10" s="75"/>
      <c r="D10" s="75"/>
      <c r="E10" s="75"/>
      <c r="F10" s="68"/>
      <c r="G10" s="68"/>
      <c r="H10" s="72"/>
      <c r="I10" s="72"/>
      <c r="J10" s="72"/>
      <c r="K10" s="72"/>
      <c r="L10" s="72"/>
    </row>
    <row r="11" spans="1:12" ht="31.5" customHeight="1" thickBot="1">
      <c r="A11" s="573" t="s">
        <v>126</v>
      </c>
      <c r="B11" s="574"/>
      <c r="C11" s="574"/>
      <c r="D11" s="574"/>
      <c r="E11" s="574"/>
      <c r="F11" s="574"/>
      <c r="G11" s="575"/>
      <c r="H11" s="77"/>
      <c r="I11" s="77"/>
      <c r="J11" s="77"/>
      <c r="K11" s="77"/>
      <c r="L11" s="77"/>
    </row>
    <row r="12" spans="1:12" ht="15">
      <c r="A12" s="327" t="s">
        <v>4</v>
      </c>
      <c r="B12" s="328" t="s">
        <v>150</v>
      </c>
      <c r="C12" s="326" t="s">
        <v>141</v>
      </c>
      <c r="D12" s="208"/>
      <c r="E12" s="209"/>
      <c r="F12" s="209"/>
      <c r="G12" s="311"/>
      <c r="H12" s="209"/>
      <c r="I12" s="78"/>
      <c r="J12" s="78"/>
      <c r="K12" s="78"/>
      <c r="L12" s="78"/>
    </row>
    <row r="13" spans="1:12" ht="15">
      <c r="A13" s="350" t="s">
        <v>5</v>
      </c>
      <c r="B13" s="343"/>
      <c r="C13" s="351"/>
      <c r="D13" s="312"/>
      <c r="E13" s="313"/>
      <c r="F13" s="313"/>
      <c r="G13" s="171"/>
      <c r="H13" s="313"/>
      <c r="I13" s="79"/>
      <c r="J13" s="79"/>
      <c r="K13" s="79"/>
      <c r="L13" s="79"/>
    </row>
    <row r="14" spans="1:12" ht="15">
      <c r="A14" s="339"/>
      <c r="B14" s="332"/>
      <c r="C14" s="333"/>
      <c r="D14" s="312"/>
      <c r="E14" s="313"/>
      <c r="F14" s="313"/>
      <c r="G14" s="171"/>
      <c r="H14" s="313"/>
      <c r="I14" s="79"/>
      <c r="J14" s="79"/>
      <c r="K14" s="79"/>
      <c r="L14" s="79"/>
    </row>
    <row r="15" spans="1:12" ht="15">
      <c r="A15" s="330" t="s">
        <v>6</v>
      </c>
      <c r="B15" s="305">
        <v>108568.8</v>
      </c>
      <c r="C15" s="335">
        <v>120772.36</v>
      </c>
      <c r="D15" s="410"/>
      <c r="E15" s="318"/>
      <c r="F15" s="318"/>
      <c r="G15" s="223"/>
      <c r="H15" s="223"/>
      <c r="I15" s="79"/>
      <c r="J15" s="79"/>
      <c r="K15" s="79"/>
      <c r="L15" s="79"/>
    </row>
    <row r="16" spans="1:12" ht="15">
      <c r="A16" s="330"/>
      <c r="B16" s="353"/>
      <c r="C16" s="354"/>
      <c r="D16" s="317"/>
      <c r="E16" s="318"/>
      <c r="F16" s="318"/>
      <c r="G16" s="223"/>
      <c r="H16" s="223"/>
      <c r="I16" s="79"/>
      <c r="J16" s="79"/>
      <c r="K16" s="79"/>
      <c r="L16" s="79"/>
    </row>
    <row r="17" spans="1:12" ht="15">
      <c r="A17" s="352" t="s">
        <v>7</v>
      </c>
      <c r="B17" s="357"/>
      <c r="C17" s="344"/>
      <c r="D17" s="319"/>
      <c r="E17" s="320"/>
      <c r="F17" s="320"/>
      <c r="G17" s="320"/>
      <c r="H17" s="313"/>
      <c r="I17" s="79"/>
      <c r="J17" s="79"/>
      <c r="K17" s="79"/>
      <c r="L17" s="79"/>
    </row>
    <row r="18" spans="1:12" ht="15">
      <c r="A18" s="337"/>
      <c r="B18" s="338"/>
      <c r="C18" s="334"/>
      <c r="D18" s="319"/>
      <c r="E18" s="320"/>
      <c r="F18" s="320"/>
      <c r="G18" s="320"/>
      <c r="H18" s="313"/>
      <c r="I18" s="79"/>
      <c r="J18" s="79"/>
      <c r="K18" s="79"/>
      <c r="L18" s="79"/>
    </row>
    <row r="19" spans="1:12" ht="30">
      <c r="A19" s="348" t="s">
        <v>165</v>
      </c>
      <c r="B19" s="307">
        <v>464148.68</v>
      </c>
      <c r="C19" s="336">
        <f>81635.63+30960.28+102220.32+71211.48+71503.75+53188.04+67967.73+2752.36</f>
        <v>481439.58999999997</v>
      </c>
      <c r="D19" s="309"/>
      <c r="E19" s="431"/>
      <c r="F19" s="313"/>
      <c r="G19" s="223"/>
      <c r="H19" s="223"/>
      <c r="I19" s="79"/>
      <c r="J19" s="79"/>
      <c r="K19" s="79"/>
      <c r="L19" s="79"/>
    </row>
    <row r="20" spans="1:12" ht="15">
      <c r="A20" s="329"/>
      <c r="B20" s="353"/>
      <c r="C20" s="354"/>
      <c r="D20" s="309"/>
      <c r="E20" s="321"/>
      <c r="F20" s="313"/>
      <c r="G20" s="223"/>
      <c r="H20" s="223"/>
      <c r="I20" s="79"/>
      <c r="J20" s="79"/>
      <c r="K20" s="79"/>
      <c r="L20" s="79"/>
    </row>
    <row r="21" spans="1:12" ht="15">
      <c r="A21" s="349" t="s">
        <v>8</v>
      </c>
      <c r="B21" s="343"/>
      <c r="C21" s="344"/>
      <c r="D21" s="309"/>
      <c r="E21" s="313"/>
      <c r="F21" s="313"/>
      <c r="G21" s="171"/>
      <c r="H21" s="313"/>
      <c r="I21" s="79"/>
      <c r="J21" s="79"/>
      <c r="K21" s="79"/>
      <c r="L21" s="79"/>
    </row>
    <row r="22" spans="1:12" ht="15">
      <c r="A22" s="329"/>
      <c r="B22" s="347"/>
      <c r="C22" s="334"/>
      <c r="D22" s="309"/>
      <c r="E22" s="313"/>
      <c r="F22" s="313"/>
      <c r="G22" s="171"/>
      <c r="H22" s="313"/>
      <c r="I22" s="79"/>
      <c r="J22" s="79"/>
      <c r="K22" s="79"/>
      <c r="L22" s="79"/>
    </row>
    <row r="23" spans="1:12" ht="15">
      <c r="A23" s="348" t="s">
        <v>166</v>
      </c>
      <c r="B23" s="305">
        <v>144391.12</v>
      </c>
      <c r="C23" s="341">
        <f>36007.07+41160.26+44217.81+38259.8</f>
        <v>159644.94</v>
      </c>
      <c r="D23" s="309"/>
      <c r="E23" s="321"/>
      <c r="F23" s="313"/>
      <c r="G23" s="223"/>
      <c r="H23" s="223"/>
      <c r="I23" s="79"/>
      <c r="J23" s="79"/>
      <c r="K23" s="79"/>
      <c r="L23" s="79"/>
    </row>
    <row r="24" spans="1:12" ht="15">
      <c r="A24" s="355"/>
      <c r="B24" s="305"/>
      <c r="C24" s="340"/>
      <c r="D24" s="345"/>
      <c r="E24" s="321"/>
      <c r="F24" s="313"/>
      <c r="G24" s="223"/>
      <c r="H24" s="223"/>
      <c r="I24" s="79"/>
      <c r="J24" s="79"/>
      <c r="K24" s="79"/>
      <c r="L24" s="79"/>
    </row>
    <row r="25" spans="1:12" ht="15">
      <c r="A25" s="346" t="s">
        <v>9</v>
      </c>
      <c r="B25" s="343"/>
      <c r="C25" s="351"/>
      <c r="D25" s="345"/>
      <c r="E25" s="313"/>
      <c r="F25" s="313"/>
      <c r="G25" s="171"/>
      <c r="H25" s="313"/>
      <c r="I25" s="79"/>
      <c r="J25" s="79"/>
      <c r="K25" s="79"/>
      <c r="L25" s="79"/>
    </row>
    <row r="26" spans="1:12" ht="29.25" customHeight="1">
      <c r="A26" s="331" t="s">
        <v>163</v>
      </c>
      <c r="B26" s="412">
        <v>4375</v>
      </c>
      <c r="C26" s="411">
        <f>150.52+172.67+53.82+516.28+487.86+199.86</f>
        <v>1581.0100000000002</v>
      </c>
      <c r="D26" s="308"/>
      <c r="E26" s="314"/>
      <c r="F26" s="315"/>
      <c r="G26" s="316"/>
      <c r="H26" s="316"/>
      <c r="I26" s="79"/>
      <c r="J26" s="79"/>
      <c r="K26" s="79"/>
      <c r="L26" s="79"/>
    </row>
    <row r="27" spans="1:12" ht="15">
      <c r="A27" s="356"/>
      <c r="B27" s="340"/>
      <c r="C27" s="341"/>
      <c r="D27" s="309"/>
      <c r="E27" s="321"/>
      <c r="F27" s="313"/>
      <c r="G27" s="223"/>
      <c r="H27" s="223"/>
      <c r="I27" s="79"/>
      <c r="J27" s="79"/>
      <c r="K27" s="79"/>
      <c r="L27" s="79"/>
    </row>
    <row r="28" spans="1:12" ht="15">
      <c r="A28" s="342" t="s">
        <v>10</v>
      </c>
      <c r="B28" s="343"/>
      <c r="C28" s="344"/>
      <c r="D28" s="309"/>
      <c r="E28" s="313"/>
      <c r="F28" s="313"/>
      <c r="G28" s="171"/>
      <c r="H28" s="313"/>
      <c r="I28" s="79"/>
      <c r="J28" s="79"/>
      <c r="K28" s="79"/>
      <c r="L28" s="79"/>
    </row>
    <row r="29" spans="1:12" ht="15">
      <c r="A29" s="331" t="s">
        <v>164</v>
      </c>
      <c r="B29" s="412">
        <v>2000</v>
      </c>
      <c r="C29" s="411"/>
      <c r="D29" s="308"/>
      <c r="E29" s="314"/>
      <c r="F29" s="315"/>
      <c r="G29" s="316"/>
      <c r="H29" s="322"/>
      <c r="I29" s="79"/>
      <c r="J29" s="79"/>
      <c r="K29" s="79"/>
      <c r="L29" s="79"/>
    </row>
    <row r="30" spans="1:12" ht="15.75" thickBot="1">
      <c r="A30" s="310"/>
      <c r="B30" s="353"/>
      <c r="C30" s="354"/>
      <c r="D30" s="312"/>
      <c r="E30" s="321"/>
      <c r="F30" s="313"/>
      <c r="G30" s="223"/>
      <c r="H30" s="223"/>
      <c r="I30" s="76"/>
      <c r="J30" s="76"/>
      <c r="K30" s="76"/>
      <c r="L30" s="76"/>
    </row>
    <row r="31" spans="1:12" ht="16.5" thickBot="1">
      <c r="A31" s="289" t="s">
        <v>11</v>
      </c>
      <c r="B31" s="184">
        <f>B15+B19+B23+B26+B29</f>
        <v>723483.6</v>
      </c>
      <c r="C31" s="184">
        <f>C15+C19+C23+C26+C29</f>
        <v>763437.89999999991</v>
      </c>
      <c r="D31" s="323"/>
      <c r="E31" s="324"/>
      <c r="F31" s="325"/>
      <c r="G31" s="295"/>
      <c r="H31" s="295"/>
      <c r="I31" s="84"/>
      <c r="J31" s="84"/>
      <c r="K31" s="84"/>
      <c r="L31" s="84"/>
    </row>
    <row r="32" spans="1:12" ht="18.75" thickBot="1">
      <c r="A32" s="560" t="s">
        <v>12</v>
      </c>
      <c r="B32" s="561"/>
      <c r="C32" s="561"/>
      <c r="D32" s="561"/>
      <c r="E32" s="561"/>
      <c r="F32" s="561"/>
      <c r="G32" s="561"/>
      <c r="H32" s="561"/>
      <c r="I32" s="561"/>
      <c r="J32" s="561"/>
      <c r="K32" s="561"/>
      <c r="L32" s="562"/>
    </row>
    <row r="33" spans="1:12" ht="18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1:12" ht="18.75" thickBot="1">
      <c r="A34" s="437" t="s">
        <v>162</v>
      </c>
      <c r="B34" s="438"/>
      <c r="C34" s="438"/>
      <c r="D34" s="438"/>
      <c r="E34" s="207"/>
      <c r="F34" s="207"/>
      <c r="G34" s="207"/>
      <c r="H34" s="207"/>
      <c r="I34" s="207"/>
      <c r="J34" s="207"/>
      <c r="K34" s="207"/>
      <c r="L34" s="86"/>
    </row>
    <row r="35" spans="1:12" ht="15.75">
      <c r="A35" s="87" t="s">
        <v>13</v>
      </c>
      <c r="B35" s="88" t="s">
        <v>14</v>
      </c>
      <c r="C35" s="439" t="s">
        <v>15</v>
      </c>
      <c r="D35" s="440"/>
      <c r="E35" s="300"/>
      <c r="F35" s="565"/>
      <c r="G35" s="566"/>
      <c r="H35" s="566"/>
      <c r="I35" s="566"/>
      <c r="J35" s="566"/>
      <c r="K35" s="566"/>
      <c r="L35" s="567"/>
    </row>
    <row r="36" spans="1:12" ht="14.25">
      <c r="A36" s="80" t="s">
        <v>16</v>
      </c>
      <c r="B36" s="82" t="s">
        <v>138</v>
      </c>
      <c r="C36" s="177"/>
      <c r="D36" s="419"/>
      <c r="E36" s="301"/>
      <c r="F36" s="568"/>
      <c r="G36" s="569"/>
      <c r="H36" s="569"/>
      <c r="I36" s="569"/>
      <c r="J36" s="569"/>
      <c r="K36" s="569"/>
      <c r="L36" s="570"/>
    </row>
    <row r="37" spans="1:12" ht="14.25">
      <c r="A37" s="80" t="s">
        <v>16</v>
      </c>
      <c r="B37" s="82" t="s">
        <v>138</v>
      </c>
      <c r="C37" s="177"/>
      <c r="D37" s="419"/>
      <c r="E37" s="302"/>
      <c r="F37" s="568"/>
      <c r="G37" s="569"/>
      <c r="H37" s="569"/>
      <c r="I37" s="569"/>
      <c r="J37" s="569"/>
      <c r="K37" s="569"/>
      <c r="L37" s="570"/>
    </row>
    <row r="38" spans="1:12" ht="14.25">
      <c r="A38" s="80" t="s">
        <v>16</v>
      </c>
      <c r="B38" s="82" t="s">
        <v>138</v>
      </c>
      <c r="C38" s="419"/>
      <c r="D38" s="419"/>
      <c r="E38" s="302"/>
      <c r="F38" s="568"/>
      <c r="G38" s="569"/>
      <c r="H38" s="569"/>
      <c r="I38" s="569"/>
      <c r="J38" s="569"/>
      <c r="K38" s="569"/>
      <c r="L38" s="570"/>
    </row>
    <row r="39" spans="1:12" ht="29.25" customHeight="1">
      <c r="A39" s="80" t="s">
        <v>17</v>
      </c>
      <c r="B39" s="82" t="s">
        <v>138</v>
      </c>
      <c r="C39" s="177"/>
      <c r="D39" s="419"/>
      <c r="E39" s="302"/>
      <c r="F39" s="568"/>
      <c r="G39" s="569"/>
      <c r="H39" s="569"/>
      <c r="I39" s="569"/>
      <c r="J39" s="569"/>
      <c r="K39" s="569"/>
      <c r="L39" s="570"/>
    </row>
    <row r="40" spans="1:12" ht="29.25" customHeight="1">
      <c r="A40" s="80" t="s">
        <v>17</v>
      </c>
      <c r="B40" s="82" t="s">
        <v>138</v>
      </c>
      <c r="C40" s="177"/>
      <c r="D40" s="419"/>
      <c r="E40" s="302"/>
      <c r="F40" s="568"/>
      <c r="G40" s="569"/>
      <c r="H40" s="569"/>
      <c r="I40" s="569"/>
      <c r="J40" s="569"/>
      <c r="K40" s="569"/>
      <c r="L40" s="570"/>
    </row>
    <row r="41" spans="1:12" ht="29.25" customHeight="1">
      <c r="A41" s="80" t="s">
        <v>17</v>
      </c>
      <c r="B41" s="82" t="s">
        <v>138</v>
      </c>
      <c r="C41" s="177"/>
      <c r="D41" s="419"/>
      <c r="E41" s="302"/>
      <c r="F41" s="568"/>
      <c r="G41" s="569"/>
      <c r="H41" s="569"/>
      <c r="I41" s="569"/>
      <c r="J41" s="569"/>
      <c r="K41" s="569"/>
      <c r="L41" s="570"/>
    </row>
    <row r="42" spans="1:12" ht="29.25" customHeight="1">
      <c r="A42" s="80" t="s">
        <v>197</v>
      </c>
      <c r="B42" s="82" t="s">
        <v>24</v>
      </c>
      <c r="C42" s="177"/>
      <c r="D42" s="419"/>
      <c r="E42" s="302"/>
      <c r="F42" s="568"/>
      <c r="G42" s="569"/>
      <c r="H42" s="569"/>
      <c r="I42" s="569"/>
      <c r="J42" s="569"/>
      <c r="K42" s="569"/>
      <c r="L42" s="570"/>
    </row>
    <row r="43" spans="1:12" ht="29.25" customHeight="1">
      <c r="A43" s="80" t="s">
        <v>197</v>
      </c>
      <c r="B43" s="82" t="s">
        <v>138</v>
      </c>
      <c r="C43" s="177"/>
      <c r="D43" s="419"/>
      <c r="E43" s="302"/>
      <c r="F43" s="568"/>
      <c r="G43" s="569"/>
      <c r="H43" s="569"/>
      <c r="I43" s="569"/>
      <c r="J43" s="569"/>
      <c r="K43" s="569"/>
      <c r="L43" s="570"/>
    </row>
    <row r="44" spans="1:12" ht="29.25" customHeight="1">
      <c r="A44" s="80" t="s">
        <v>197</v>
      </c>
      <c r="B44" s="82" t="s">
        <v>138</v>
      </c>
      <c r="C44" s="177"/>
      <c r="D44" s="419"/>
      <c r="E44" s="302"/>
      <c r="F44" s="568"/>
      <c r="G44" s="569"/>
      <c r="H44" s="569"/>
      <c r="I44" s="569"/>
      <c r="J44" s="569"/>
      <c r="K44" s="569"/>
      <c r="L44" s="570"/>
    </row>
    <row r="45" spans="1:12" ht="24.75" customHeight="1">
      <c r="A45" s="80" t="s">
        <v>25</v>
      </c>
      <c r="B45" s="82" t="s">
        <v>24</v>
      </c>
      <c r="C45" s="419"/>
      <c r="D45" s="419"/>
      <c r="E45" s="302"/>
      <c r="F45" s="568"/>
      <c r="G45" s="569"/>
      <c r="H45" s="569"/>
      <c r="I45" s="569"/>
      <c r="J45" s="569"/>
      <c r="K45" s="569"/>
      <c r="L45" s="570"/>
    </row>
    <row r="46" spans="1:12" ht="29.25" customHeight="1">
      <c r="A46" s="80" t="s">
        <v>198</v>
      </c>
      <c r="B46" s="82" t="s">
        <v>138</v>
      </c>
      <c r="C46" s="177"/>
      <c r="D46" s="419"/>
      <c r="E46" s="302"/>
      <c r="F46" s="568"/>
      <c r="G46" s="569"/>
      <c r="H46" s="569"/>
      <c r="I46" s="569"/>
      <c r="J46" s="569"/>
      <c r="K46" s="569"/>
      <c r="L46" s="570"/>
    </row>
    <row r="47" spans="1:12" ht="29.25" customHeight="1">
      <c r="A47" s="80" t="s">
        <v>198</v>
      </c>
      <c r="B47" s="82" t="s">
        <v>138</v>
      </c>
      <c r="C47" s="177"/>
      <c r="D47" s="419"/>
      <c r="E47" s="302"/>
      <c r="F47" s="568"/>
      <c r="G47" s="569"/>
      <c r="H47" s="569"/>
      <c r="I47" s="569"/>
      <c r="J47" s="569"/>
      <c r="K47" s="569"/>
      <c r="L47" s="570"/>
    </row>
    <row r="48" spans="1:12" ht="29.25" customHeight="1">
      <c r="A48" s="80" t="s">
        <v>198</v>
      </c>
      <c r="B48" s="82" t="s">
        <v>138</v>
      </c>
      <c r="C48" s="177"/>
      <c r="D48" s="419"/>
      <c r="E48" s="302"/>
      <c r="F48" s="568"/>
      <c r="G48" s="569"/>
      <c r="H48" s="569"/>
      <c r="I48" s="569"/>
      <c r="J48" s="569"/>
      <c r="K48" s="569"/>
      <c r="L48" s="570"/>
    </row>
    <row r="49" spans="1:12" ht="37.5" customHeight="1">
      <c r="A49" s="80" t="s">
        <v>18</v>
      </c>
      <c r="B49" s="82" t="s">
        <v>196</v>
      </c>
      <c r="C49" s="177"/>
      <c r="D49" s="419"/>
      <c r="E49" s="302"/>
      <c r="F49" s="568"/>
      <c r="G49" s="569"/>
      <c r="H49" s="569"/>
      <c r="I49" s="569"/>
      <c r="J49" s="569"/>
      <c r="K49" s="569"/>
      <c r="L49" s="570"/>
    </row>
    <row r="50" spans="1:12" ht="42.75" customHeight="1">
      <c r="A50" s="80" t="s">
        <v>199</v>
      </c>
      <c r="B50" s="82" t="s">
        <v>138</v>
      </c>
      <c r="C50" s="177"/>
      <c r="D50" s="419"/>
      <c r="E50" s="302"/>
      <c r="F50" s="568"/>
      <c r="G50" s="569"/>
      <c r="H50" s="569"/>
      <c r="I50" s="569"/>
      <c r="J50" s="569"/>
      <c r="K50" s="569"/>
      <c r="L50" s="570"/>
    </row>
    <row r="51" spans="1:12" ht="48" customHeight="1">
      <c r="A51" s="80" t="s">
        <v>275</v>
      </c>
      <c r="B51" s="82" t="s">
        <v>138</v>
      </c>
      <c r="C51" s="177" t="s">
        <v>276</v>
      </c>
      <c r="D51" s="419"/>
      <c r="E51" s="302"/>
      <c r="F51" s="568"/>
      <c r="G51" s="569"/>
      <c r="H51" s="569"/>
      <c r="I51" s="569"/>
      <c r="J51" s="569"/>
      <c r="K51" s="569"/>
      <c r="L51" s="570"/>
    </row>
    <row r="52" spans="1:12" ht="39" customHeight="1">
      <c r="A52" s="80" t="s">
        <v>200</v>
      </c>
      <c r="B52" s="82" t="s">
        <v>138</v>
      </c>
      <c r="C52" s="177"/>
      <c r="D52" s="419"/>
      <c r="E52" s="302"/>
      <c r="F52" s="568"/>
      <c r="G52" s="569"/>
      <c r="H52" s="569"/>
      <c r="I52" s="569"/>
      <c r="J52" s="569"/>
      <c r="K52" s="569"/>
      <c r="L52" s="570"/>
    </row>
    <row r="53" spans="1:12" ht="39" customHeight="1">
      <c r="A53" s="80" t="s">
        <v>200</v>
      </c>
      <c r="B53" s="82" t="s">
        <v>138</v>
      </c>
      <c r="C53" s="177"/>
      <c r="D53" s="419"/>
      <c r="E53" s="302"/>
      <c r="F53" s="568"/>
      <c r="G53" s="569"/>
      <c r="H53" s="569"/>
      <c r="I53" s="569"/>
      <c r="J53" s="569"/>
      <c r="K53" s="569"/>
      <c r="L53" s="570"/>
    </row>
    <row r="54" spans="1:12" ht="39" customHeight="1">
      <c r="A54" s="80" t="s">
        <v>200</v>
      </c>
      <c r="B54" s="82" t="s">
        <v>138</v>
      </c>
      <c r="C54" s="177"/>
      <c r="D54" s="419"/>
      <c r="E54" s="302"/>
      <c r="F54" s="568"/>
      <c r="G54" s="569"/>
      <c r="H54" s="569"/>
      <c r="I54" s="569"/>
      <c r="J54" s="569"/>
      <c r="K54" s="569"/>
      <c r="L54" s="570"/>
    </row>
    <row r="55" spans="1:12" ht="30.75" customHeight="1">
      <c r="A55" s="80" t="s">
        <v>200</v>
      </c>
      <c r="B55" s="82" t="s">
        <v>138</v>
      </c>
      <c r="C55" s="177"/>
      <c r="D55" s="419"/>
      <c r="E55" s="302"/>
      <c r="F55" s="568"/>
      <c r="G55" s="569"/>
      <c r="H55" s="569"/>
      <c r="I55" s="569"/>
      <c r="J55" s="569"/>
      <c r="K55" s="569"/>
      <c r="L55" s="570"/>
    </row>
    <row r="56" spans="1:12" ht="28.5" customHeight="1">
      <c r="A56" s="80" t="s">
        <v>201</v>
      </c>
      <c r="B56" s="82" t="s">
        <v>138</v>
      </c>
      <c r="C56" s="177"/>
      <c r="D56" s="419"/>
      <c r="E56" s="302"/>
      <c r="F56" s="568"/>
      <c r="G56" s="569"/>
      <c r="H56" s="569"/>
      <c r="I56" s="569"/>
      <c r="J56" s="569"/>
      <c r="K56" s="569"/>
      <c r="L56" s="570"/>
    </row>
    <row r="57" spans="1:12" ht="28.5" customHeight="1">
      <c r="A57" s="80" t="s">
        <v>201</v>
      </c>
      <c r="B57" s="82" t="s">
        <v>138</v>
      </c>
      <c r="C57" s="177"/>
      <c r="D57" s="419"/>
      <c r="E57" s="302"/>
      <c r="F57" s="568"/>
      <c r="G57" s="569"/>
      <c r="H57" s="569"/>
      <c r="I57" s="569"/>
      <c r="J57" s="569"/>
      <c r="K57" s="569"/>
      <c r="L57" s="570"/>
    </row>
    <row r="58" spans="1:12" ht="28.5" customHeight="1">
      <c r="A58" s="80" t="s">
        <v>201</v>
      </c>
      <c r="B58" s="82" t="s">
        <v>138</v>
      </c>
      <c r="C58" s="177"/>
      <c r="D58" s="419"/>
      <c r="E58" s="302"/>
      <c r="F58" s="568"/>
      <c r="G58" s="569"/>
      <c r="H58" s="569"/>
      <c r="I58" s="569"/>
      <c r="J58" s="569"/>
      <c r="K58" s="569"/>
      <c r="L58" s="570"/>
    </row>
    <row r="59" spans="1:12" ht="28.5" customHeight="1">
      <c r="A59" s="80" t="s">
        <v>201</v>
      </c>
      <c r="B59" s="82" t="s">
        <v>138</v>
      </c>
      <c r="C59" s="177"/>
      <c r="D59" s="419"/>
      <c r="E59" s="302"/>
      <c r="F59" s="568"/>
      <c r="G59" s="569"/>
      <c r="H59" s="569"/>
      <c r="I59" s="569"/>
      <c r="J59" s="569"/>
      <c r="K59" s="569"/>
      <c r="L59" s="570"/>
    </row>
    <row r="60" spans="1:12" ht="39.75" customHeight="1">
      <c r="A60" s="80" t="s">
        <v>201</v>
      </c>
      <c r="B60" s="82" t="s">
        <v>138</v>
      </c>
      <c r="C60" s="177"/>
      <c r="D60" s="419"/>
      <c r="E60" s="302"/>
      <c r="F60" s="568"/>
      <c r="G60" s="569"/>
      <c r="H60" s="569"/>
      <c r="I60" s="569"/>
      <c r="J60" s="569"/>
      <c r="K60" s="569"/>
      <c r="L60" s="570"/>
    </row>
    <row r="61" spans="1:12" ht="35.25" customHeight="1">
      <c r="A61" s="80" t="s">
        <v>22</v>
      </c>
      <c r="B61" s="82" t="s">
        <v>24</v>
      </c>
      <c r="C61" s="419"/>
      <c r="D61" s="419"/>
      <c r="E61" s="302"/>
      <c r="F61" s="568"/>
      <c r="G61" s="569"/>
      <c r="H61" s="569"/>
      <c r="I61" s="569"/>
      <c r="J61" s="569"/>
      <c r="K61" s="569"/>
      <c r="L61" s="570"/>
    </row>
    <row r="62" spans="1:12" ht="40.5" customHeight="1">
      <c r="A62" s="80" t="s">
        <v>202</v>
      </c>
      <c r="B62" s="82" t="s">
        <v>21</v>
      </c>
      <c r="C62" s="419"/>
      <c r="D62" s="419"/>
      <c r="E62" s="302"/>
      <c r="F62" s="568"/>
      <c r="G62" s="569"/>
      <c r="H62" s="569"/>
      <c r="I62" s="569"/>
      <c r="J62" s="569"/>
      <c r="K62" s="569"/>
      <c r="L62" s="570"/>
    </row>
    <row r="63" spans="1:12" ht="24.75" customHeight="1">
      <c r="A63" s="304"/>
      <c r="B63" s="304"/>
      <c r="C63" s="304"/>
      <c r="D63" s="304"/>
      <c r="E63" s="303"/>
      <c r="F63" s="568"/>
      <c r="G63" s="569"/>
      <c r="H63" s="569"/>
      <c r="I63" s="569"/>
      <c r="J63" s="569"/>
      <c r="K63" s="569"/>
      <c r="L63" s="570"/>
    </row>
    <row r="64" spans="1:12">
      <c r="A64" s="579" t="s">
        <v>175</v>
      </c>
      <c r="B64" s="580"/>
      <c r="C64" s="580"/>
      <c r="D64" s="580"/>
      <c r="E64" s="580"/>
      <c r="F64" s="580"/>
      <c r="G64" s="580"/>
      <c r="H64" s="580"/>
      <c r="I64" s="580"/>
      <c r="J64" s="580"/>
      <c r="K64" s="580"/>
      <c r="L64" s="581"/>
    </row>
    <row r="65" spans="1:12" ht="15" thickBot="1">
      <c r="A65" s="582" t="s">
        <v>26</v>
      </c>
      <c r="B65" s="583"/>
      <c r="C65" s="583"/>
      <c r="D65" s="583"/>
      <c r="E65" s="583"/>
      <c r="F65" s="583"/>
      <c r="G65" s="583"/>
      <c r="H65" s="583"/>
      <c r="I65" s="583"/>
      <c r="J65" s="583"/>
      <c r="K65" s="583"/>
      <c r="L65" s="584"/>
    </row>
    <row r="66" spans="1:12" ht="75" customHeight="1">
      <c r="A66" s="182" t="s">
        <v>27</v>
      </c>
      <c r="B66" s="283" t="s">
        <v>159</v>
      </c>
      <c r="C66" s="291" t="s">
        <v>160</v>
      </c>
      <c r="D66" s="186" t="s">
        <v>161</v>
      </c>
      <c r="E66" s="283" t="s">
        <v>167</v>
      </c>
      <c r="F66" s="291" t="s">
        <v>168</v>
      </c>
      <c r="G66" s="186" t="s">
        <v>142</v>
      </c>
      <c r="H66" s="209"/>
      <c r="I66" s="209"/>
      <c r="J66" s="209"/>
      <c r="K66" s="209"/>
      <c r="L66" s="209"/>
    </row>
    <row r="67" spans="1:12" ht="15">
      <c r="A67" s="281" t="s">
        <v>143</v>
      </c>
      <c r="B67" s="284">
        <v>1100</v>
      </c>
      <c r="C67" s="358">
        <v>1350</v>
      </c>
      <c r="D67" s="306">
        <f t="shared" ref="D67:D90" si="0">SUM(B67:C67)</f>
        <v>2450</v>
      </c>
      <c r="E67" s="285">
        <v>971.7</v>
      </c>
      <c r="F67" s="296">
        <f>674.15+255</f>
        <v>929.15</v>
      </c>
      <c r="G67" s="361">
        <f>SUM(E67:F67)</f>
        <v>1900.85</v>
      </c>
      <c r="H67" s="292"/>
      <c r="I67" s="293"/>
      <c r="J67" s="293"/>
      <c r="K67" s="223"/>
      <c r="L67" s="223"/>
    </row>
    <row r="68" spans="1:12" ht="15">
      <c r="A68" s="281" t="s">
        <v>144</v>
      </c>
      <c r="B68" s="284">
        <v>1100</v>
      </c>
      <c r="C68" s="358">
        <v>1350</v>
      </c>
      <c r="D68" s="306">
        <f t="shared" si="0"/>
        <v>2450</v>
      </c>
      <c r="E68" s="285">
        <v>954.53</v>
      </c>
      <c r="F68" s="296">
        <v>415.06</v>
      </c>
      <c r="G68" s="361">
        <f t="shared" ref="G68:G136" si="1">SUM(E68:F68)</f>
        <v>1369.59</v>
      </c>
      <c r="H68" s="292"/>
      <c r="I68" s="293"/>
      <c r="J68" s="293"/>
      <c r="K68" s="223"/>
      <c r="L68" s="223"/>
    </row>
    <row r="69" spans="1:12" ht="15">
      <c r="A69" s="281" t="s">
        <v>145</v>
      </c>
      <c r="B69" s="284">
        <v>1100</v>
      </c>
      <c r="C69" s="358">
        <v>1350</v>
      </c>
      <c r="D69" s="306">
        <f t="shared" si="0"/>
        <v>2450</v>
      </c>
      <c r="E69" s="285">
        <v>1626.42</v>
      </c>
      <c r="F69" s="296">
        <f>1011.83+259</f>
        <v>1270.83</v>
      </c>
      <c r="G69" s="361">
        <f t="shared" si="1"/>
        <v>2897.25</v>
      </c>
      <c r="H69" s="292"/>
      <c r="I69" s="293"/>
      <c r="J69" s="293"/>
      <c r="K69" s="223"/>
      <c r="L69" s="223"/>
    </row>
    <row r="70" spans="1:12" ht="15">
      <c r="A70" s="281" t="s">
        <v>179</v>
      </c>
      <c r="B70" s="284">
        <v>8140</v>
      </c>
      <c r="C70" s="358">
        <v>16280</v>
      </c>
      <c r="D70" s="306">
        <f t="shared" si="0"/>
        <v>24420</v>
      </c>
      <c r="E70" s="285">
        <v>6221.88</v>
      </c>
      <c r="F70" s="296">
        <v>8465.61</v>
      </c>
      <c r="G70" s="361">
        <f t="shared" si="1"/>
        <v>14687.490000000002</v>
      </c>
      <c r="H70" s="292"/>
      <c r="I70" s="293"/>
      <c r="J70" s="293"/>
      <c r="K70" s="223"/>
      <c r="L70" s="223"/>
    </row>
    <row r="71" spans="1:12" ht="24">
      <c r="A71" s="281" t="s">
        <v>296</v>
      </c>
      <c r="B71" s="284">
        <v>0</v>
      </c>
      <c r="C71" s="358">
        <v>5400</v>
      </c>
      <c r="D71" s="306">
        <f t="shared" si="0"/>
        <v>5400</v>
      </c>
      <c r="E71" s="285"/>
      <c r="F71" s="296">
        <v>6790</v>
      </c>
      <c r="G71" s="361">
        <f t="shared" si="1"/>
        <v>6790</v>
      </c>
      <c r="H71" s="292"/>
      <c r="I71" s="293"/>
      <c r="J71" s="293"/>
      <c r="K71" s="223"/>
      <c r="L71" s="223"/>
    </row>
    <row r="72" spans="1:12" ht="15">
      <c r="A72" s="281" t="s">
        <v>180</v>
      </c>
      <c r="B72" s="284">
        <v>8140</v>
      </c>
      <c r="C72" s="358">
        <v>12210</v>
      </c>
      <c r="D72" s="306">
        <f t="shared" si="0"/>
        <v>20350</v>
      </c>
      <c r="E72" s="285">
        <v>6692.73</v>
      </c>
      <c r="F72" s="296">
        <v>6157.62</v>
      </c>
      <c r="G72" s="361">
        <f t="shared" si="1"/>
        <v>12850.349999999999</v>
      </c>
      <c r="H72" s="292"/>
      <c r="I72" s="293"/>
      <c r="J72" s="293"/>
      <c r="K72" s="223"/>
      <c r="L72" s="223"/>
    </row>
    <row r="73" spans="1:12" ht="24">
      <c r="A73" s="281" t="s">
        <v>297</v>
      </c>
      <c r="B73" s="284">
        <v>0</v>
      </c>
      <c r="C73" s="358">
        <v>3600</v>
      </c>
      <c r="D73" s="306">
        <f t="shared" si="0"/>
        <v>3600</v>
      </c>
      <c r="E73" s="285"/>
      <c r="F73" s="296">
        <v>5715</v>
      </c>
      <c r="G73" s="361">
        <f t="shared" si="1"/>
        <v>5715</v>
      </c>
      <c r="H73" s="292"/>
      <c r="I73" s="293"/>
      <c r="J73" s="293"/>
      <c r="K73" s="223"/>
      <c r="L73" s="223"/>
    </row>
    <row r="74" spans="1:12" ht="15">
      <c r="A74" s="281" t="s">
        <v>181</v>
      </c>
      <c r="B74" s="284">
        <v>8140</v>
      </c>
      <c r="C74" s="358">
        <v>12210</v>
      </c>
      <c r="D74" s="306">
        <f t="shared" si="0"/>
        <v>20350</v>
      </c>
      <c r="E74" s="285">
        <v>12989.44</v>
      </c>
      <c r="F74" s="296">
        <v>5020.59</v>
      </c>
      <c r="G74" s="361">
        <f t="shared" si="1"/>
        <v>18010.03</v>
      </c>
      <c r="H74" s="292"/>
      <c r="I74" s="293"/>
      <c r="J74" s="293"/>
      <c r="K74" s="223"/>
      <c r="L74" s="223"/>
    </row>
    <row r="75" spans="1:12" ht="24">
      <c r="A75" s="281" t="s">
        <v>295</v>
      </c>
      <c r="B75" s="284">
        <v>0</v>
      </c>
      <c r="C75" s="358">
        <v>3600</v>
      </c>
      <c r="D75" s="306">
        <f t="shared" si="0"/>
        <v>3600</v>
      </c>
      <c r="E75" s="285"/>
      <c r="F75" s="296">
        <v>3690.5</v>
      </c>
      <c r="G75" s="361">
        <f t="shared" si="1"/>
        <v>3690.5</v>
      </c>
      <c r="H75" s="292"/>
      <c r="I75" s="293"/>
      <c r="J75" s="293"/>
      <c r="K75" s="223"/>
      <c r="L75" s="223"/>
    </row>
    <row r="76" spans="1:12" ht="42" customHeight="1">
      <c r="A76" s="281" t="s">
        <v>208</v>
      </c>
      <c r="B76" s="284">
        <v>440</v>
      </c>
      <c r="C76" s="358">
        <v>220</v>
      </c>
      <c r="D76" s="306">
        <f t="shared" si="0"/>
        <v>660</v>
      </c>
      <c r="E76" s="285"/>
      <c r="F76" s="296"/>
      <c r="G76" s="361">
        <f t="shared" si="1"/>
        <v>0</v>
      </c>
      <c r="H76" s="292"/>
      <c r="I76" s="293"/>
      <c r="J76" s="293"/>
      <c r="K76" s="223"/>
      <c r="L76" s="223"/>
    </row>
    <row r="77" spans="1:12" ht="24">
      <c r="A77" s="281" t="s">
        <v>204</v>
      </c>
      <c r="B77" s="284">
        <v>1100</v>
      </c>
      <c r="C77" s="358">
        <v>1100</v>
      </c>
      <c r="D77" s="306">
        <f t="shared" si="0"/>
        <v>2200</v>
      </c>
      <c r="E77" s="285">
        <v>252</v>
      </c>
      <c r="F77" s="296">
        <v>124.5</v>
      </c>
      <c r="G77" s="361">
        <f t="shared" si="1"/>
        <v>376.5</v>
      </c>
      <c r="H77" s="292"/>
      <c r="I77" s="293"/>
      <c r="J77" s="293"/>
      <c r="K77" s="223"/>
      <c r="L77" s="223"/>
    </row>
    <row r="78" spans="1:12" ht="36">
      <c r="A78" s="281" t="s">
        <v>205</v>
      </c>
      <c r="B78" s="284">
        <v>0</v>
      </c>
      <c r="C78" s="358">
        <v>900</v>
      </c>
      <c r="D78" s="306">
        <f t="shared" si="0"/>
        <v>900</v>
      </c>
      <c r="E78" s="285"/>
      <c r="F78" s="296">
        <v>185.82</v>
      </c>
      <c r="G78" s="361">
        <f t="shared" si="1"/>
        <v>185.82</v>
      </c>
      <c r="H78" s="292"/>
      <c r="I78" s="293"/>
      <c r="J78" s="293"/>
      <c r="K78" s="223"/>
      <c r="L78" s="223"/>
    </row>
    <row r="79" spans="1:12" ht="24">
      <c r="A79" s="281" t="s">
        <v>206</v>
      </c>
      <c r="B79" s="284">
        <v>1100</v>
      </c>
      <c r="C79" s="358">
        <v>1100</v>
      </c>
      <c r="D79" s="306">
        <f t="shared" si="0"/>
        <v>2200</v>
      </c>
      <c r="E79" s="285">
        <v>753.59</v>
      </c>
      <c r="F79" s="296">
        <v>40.200000000000003</v>
      </c>
      <c r="G79" s="361">
        <f t="shared" si="1"/>
        <v>793.79000000000008</v>
      </c>
      <c r="H79" s="292"/>
      <c r="I79" s="293"/>
      <c r="J79" s="293"/>
      <c r="K79" s="223"/>
      <c r="L79" s="223"/>
    </row>
    <row r="80" spans="1:12" ht="36">
      <c r="A80" s="281" t="s">
        <v>207</v>
      </c>
      <c r="B80" s="284">
        <v>0</v>
      </c>
      <c r="C80" s="358">
        <v>900</v>
      </c>
      <c r="D80" s="306">
        <f t="shared" si="0"/>
        <v>900</v>
      </c>
      <c r="E80" s="285"/>
      <c r="F80" s="296">
        <v>195</v>
      </c>
      <c r="G80" s="361">
        <f t="shared" si="1"/>
        <v>195</v>
      </c>
      <c r="H80" s="292"/>
      <c r="I80" s="293"/>
      <c r="J80" s="293"/>
      <c r="K80" s="223"/>
      <c r="L80" s="223"/>
    </row>
    <row r="81" spans="1:12" ht="22.5" customHeight="1">
      <c r="A81" s="281" t="s">
        <v>146</v>
      </c>
      <c r="B81" s="284">
        <v>48000</v>
      </c>
      <c r="C81" s="358">
        <v>83200</v>
      </c>
      <c r="D81" s="306">
        <f t="shared" si="0"/>
        <v>131200</v>
      </c>
      <c r="E81" s="285">
        <v>51135.1</v>
      </c>
      <c r="F81" s="296">
        <v>90488.5</v>
      </c>
      <c r="G81" s="361">
        <f t="shared" si="1"/>
        <v>141623.6</v>
      </c>
      <c r="H81" s="292"/>
      <c r="I81" s="293"/>
      <c r="J81" s="293"/>
      <c r="K81" s="223"/>
      <c r="L81" s="223"/>
    </row>
    <row r="82" spans="1:12" ht="30" customHeight="1">
      <c r="A82" s="281" t="s">
        <v>203</v>
      </c>
      <c r="B82" s="284">
        <v>0</v>
      </c>
      <c r="C82" s="358">
        <v>36000</v>
      </c>
      <c r="D82" s="306">
        <f t="shared" si="0"/>
        <v>36000</v>
      </c>
      <c r="E82" s="285"/>
      <c r="F82" s="296">
        <v>71928.240000000005</v>
      </c>
      <c r="G82" s="361">
        <f t="shared" si="1"/>
        <v>71928.240000000005</v>
      </c>
      <c r="H82" s="292"/>
      <c r="I82" s="293"/>
      <c r="J82" s="293"/>
      <c r="K82" s="223"/>
      <c r="L82" s="223"/>
    </row>
    <row r="83" spans="1:12" ht="15">
      <c r="A83" s="281" t="s">
        <v>147</v>
      </c>
      <c r="B83" s="284">
        <v>2200</v>
      </c>
      <c r="C83" s="358">
        <v>1100</v>
      </c>
      <c r="D83" s="306">
        <f t="shared" si="0"/>
        <v>3300</v>
      </c>
      <c r="E83" s="285"/>
      <c r="F83" s="296"/>
      <c r="G83" s="361">
        <f t="shared" si="1"/>
        <v>0</v>
      </c>
      <c r="H83" s="292"/>
      <c r="I83" s="293"/>
      <c r="J83" s="293"/>
      <c r="K83" s="223"/>
      <c r="L83" s="223"/>
    </row>
    <row r="84" spans="1:12" ht="36">
      <c r="A84" s="281" t="s">
        <v>148</v>
      </c>
      <c r="B84" s="284">
        <v>0</v>
      </c>
      <c r="C84" s="358">
        <v>1350</v>
      </c>
      <c r="D84" s="306">
        <f t="shared" si="0"/>
        <v>1350</v>
      </c>
      <c r="E84" s="285"/>
      <c r="F84" s="296"/>
      <c r="G84" s="361">
        <f t="shared" si="1"/>
        <v>0</v>
      </c>
      <c r="H84" s="292"/>
      <c r="I84" s="293"/>
      <c r="J84" s="293"/>
      <c r="K84" s="223"/>
      <c r="L84" s="223"/>
    </row>
    <row r="85" spans="1:12" ht="27" customHeight="1">
      <c r="A85" s="281" t="s">
        <v>209</v>
      </c>
      <c r="B85" s="284">
        <v>7700</v>
      </c>
      <c r="C85" s="358">
        <v>11550</v>
      </c>
      <c r="D85" s="306">
        <f t="shared" si="0"/>
        <v>19250</v>
      </c>
      <c r="E85" s="285">
        <v>7267.47</v>
      </c>
      <c r="F85" s="296">
        <v>7652.92</v>
      </c>
      <c r="G85" s="361">
        <f t="shared" si="1"/>
        <v>14920.39</v>
      </c>
      <c r="H85" s="292"/>
      <c r="I85" s="293"/>
      <c r="J85" s="293"/>
      <c r="K85" s="223"/>
      <c r="L85" s="223"/>
    </row>
    <row r="86" spans="1:12" ht="39.75" customHeight="1">
      <c r="A86" s="281" t="s">
        <v>290</v>
      </c>
      <c r="B86" s="284">
        <v>0</v>
      </c>
      <c r="C86" s="358">
        <v>3600</v>
      </c>
      <c r="D86" s="306">
        <f t="shared" si="0"/>
        <v>3600</v>
      </c>
      <c r="E86" s="285">
        <v>0</v>
      </c>
      <c r="F86" s="296">
        <v>5550</v>
      </c>
      <c r="G86" s="361">
        <f t="shared" si="1"/>
        <v>5550</v>
      </c>
      <c r="H86" s="292"/>
      <c r="I86" s="293"/>
      <c r="J86" s="293"/>
      <c r="K86" s="223"/>
      <c r="L86" s="223"/>
    </row>
    <row r="87" spans="1:12" ht="27" customHeight="1">
      <c r="A87" s="281" t="s">
        <v>210</v>
      </c>
      <c r="B87" s="284">
        <v>7700</v>
      </c>
      <c r="C87" s="358">
        <v>11550</v>
      </c>
      <c r="D87" s="306">
        <f t="shared" si="0"/>
        <v>19250</v>
      </c>
      <c r="E87" s="285">
        <v>8455.84</v>
      </c>
      <c r="F87" s="296">
        <v>7823.05</v>
      </c>
      <c r="G87" s="361">
        <f t="shared" si="1"/>
        <v>16278.89</v>
      </c>
      <c r="H87" s="292"/>
      <c r="I87" s="293"/>
      <c r="J87" s="293"/>
      <c r="K87" s="223"/>
      <c r="L87" s="223"/>
    </row>
    <row r="88" spans="1:12" ht="39.75" customHeight="1">
      <c r="A88" s="281" t="s">
        <v>289</v>
      </c>
      <c r="B88" s="284">
        <v>0</v>
      </c>
      <c r="C88" s="358">
        <v>3600</v>
      </c>
      <c r="D88" s="306">
        <f t="shared" si="0"/>
        <v>3600</v>
      </c>
      <c r="E88" s="285">
        <v>0</v>
      </c>
      <c r="F88" s="296">
        <v>6597</v>
      </c>
      <c r="G88" s="361">
        <f t="shared" si="1"/>
        <v>6597</v>
      </c>
      <c r="H88" s="292"/>
      <c r="I88" s="293"/>
      <c r="J88" s="293"/>
      <c r="K88" s="223"/>
      <c r="L88" s="223"/>
    </row>
    <row r="89" spans="1:12" ht="27" customHeight="1">
      <c r="A89" s="281" t="s">
        <v>211</v>
      </c>
      <c r="B89" s="284">
        <v>7700</v>
      </c>
      <c r="C89" s="358">
        <v>11550</v>
      </c>
      <c r="D89" s="306">
        <f t="shared" si="0"/>
        <v>19250</v>
      </c>
      <c r="E89" s="285">
        <v>8498.11</v>
      </c>
      <c r="F89" s="296">
        <v>5140.82</v>
      </c>
      <c r="G89" s="361">
        <f t="shared" si="1"/>
        <v>13638.93</v>
      </c>
      <c r="H89" s="292"/>
      <c r="I89" s="293"/>
      <c r="J89" s="293"/>
      <c r="K89" s="223"/>
      <c r="L89" s="223"/>
    </row>
    <row r="90" spans="1:12" ht="39.75" customHeight="1">
      <c r="A90" s="281" t="s">
        <v>288</v>
      </c>
      <c r="B90" s="284">
        <v>0</v>
      </c>
      <c r="C90" s="358">
        <v>3600</v>
      </c>
      <c r="D90" s="306">
        <f t="shared" si="0"/>
        <v>3600</v>
      </c>
      <c r="E90" s="285"/>
      <c r="F90" s="296">
        <v>2906.28</v>
      </c>
      <c r="G90" s="361">
        <f t="shared" si="1"/>
        <v>2906.28</v>
      </c>
      <c r="H90" s="292"/>
      <c r="I90" s="293"/>
      <c r="J90" s="293"/>
      <c r="K90" s="223"/>
      <c r="L90" s="223"/>
    </row>
    <row r="91" spans="1:12" ht="30" customHeight="1">
      <c r="A91" s="281" t="s">
        <v>212</v>
      </c>
      <c r="B91" s="284">
        <v>19800</v>
      </c>
      <c r="C91" s="358">
        <v>14850</v>
      </c>
      <c r="D91" s="306">
        <f t="shared" ref="D91:D97" si="2">SUM(B91:C91)</f>
        <v>34650</v>
      </c>
      <c r="E91" s="285">
        <v>19316.05</v>
      </c>
      <c r="F91" s="296">
        <v>24333.23</v>
      </c>
      <c r="G91" s="361">
        <f t="shared" si="1"/>
        <v>43649.279999999999</v>
      </c>
      <c r="H91" s="292"/>
      <c r="I91" s="293"/>
      <c r="J91" s="293"/>
      <c r="K91" s="223"/>
      <c r="L91" s="223"/>
    </row>
    <row r="92" spans="1:12" ht="30" customHeight="1">
      <c r="A92" s="281" t="s">
        <v>213</v>
      </c>
      <c r="B92" s="284">
        <v>0</v>
      </c>
      <c r="C92" s="358">
        <v>6075</v>
      </c>
      <c r="D92" s="306">
        <f t="shared" si="2"/>
        <v>6075</v>
      </c>
      <c r="E92" s="285"/>
      <c r="F92" s="296">
        <v>7966.54</v>
      </c>
      <c r="G92" s="361">
        <f t="shared" si="1"/>
        <v>7966.54</v>
      </c>
      <c r="H92" s="292"/>
      <c r="I92" s="293"/>
      <c r="J92" s="293"/>
      <c r="K92" s="223"/>
      <c r="L92" s="223"/>
    </row>
    <row r="93" spans="1:12" ht="39.75" customHeight="1">
      <c r="A93" s="281" t="s">
        <v>214</v>
      </c>
      <c r="B93" s="284">
        <v>0</v>
      </c>
      <c r="C93" s="358">
        <v>4500</v>
      </c>
      <c r="D93" s="306">
        <f t="shared" si="2"/>
        <v>4500</v>
      </c>
      <c r="E93" s="285"/>
      <c r="F93" s="296"/>
      <c r="G93" s="361">
        <f t="shared" si="1"/>
        <v>0</v>
      </c>
      <c r="H93" s="292"/>
      <c r="I93" s="293"/>
      <c r="J93" s="293"/>
      <c r="K93" s="223"/>
      <c r="L93" s="223"/>
    </row>
    <row r="94" spans="1:12" ht="22.5" customHeight="1">
      <c r="A94" s="281" t="s">
        <v>246</v>
      </c>
      <c r="B94" s="284">
        <v>1320</v>
      </c>
      <c r="C94" s="358">
        <v>1320</v>
      </c>
      <c r="D94" s="306">
        <f t="shared" si="2"/>
        <v>2640</v>
      </c>
      <c r="E94" s="285">
        <v>1416.89</v>
      </c>
      <c r="F94" s="296">
        <v>1190.54</v>
      </c>
      <c r="G94" s="361">
        <f t="shared" si="1"/>
        <v>2607.4300000000003</v>
      </c>
      <c r="H94" s="292"/>
      <c r="I94" s="293"/>
      <c r="J94" s="293"/>
      <c r="K94" s="223"/>
      <c r="L94" s="223"/>
    </row>
    <row r="95" spans="1:12" ht="27" customHeight="1">
      <c r="A95" s="281" t="s">
        <v>247</v>
      </c>
      <c r="B95" s="284">
        <v>0</v>
      </c>
      <c r="C95" s="358">
        <v>405</v>
      </c>
      <c r="D95" s="306">
        <f t="shared" si="2"/>
        <v>405</v>
      </c>
      <c r="E95" s="285"/>
      <c r="F95" s="296">
        <v>259.89999999999998</v>
      </c>
      <c r="G95" s="361">
        <f t="shared" si="1"/>
        <v>259.89999999999998</v>
      </c>
      <c r="H95" s="292"/>
      <c r="I95" s="293"/>
      <c r="J95" s="293"/>
      <c r="K95" s="223"/>
      <c r="L95" s="223"/>
    </row>
    <row r="96" spans="1:12" ht="22.5" customHeight="1">
      <c r="A96" s="281" t="s">
        <v>248</v>
      </c>
      <c r="B96" s="284">
        <v>1320</v>
      </c>
      <c r="C96" s="358">
        <v>1320</v>
      </c>
      <c r="D96" s="306">
        <f t="shared" si="2"/>
        <v>2640</v>
      </c>
      <c r="E96" s="285">
        <v>1243.3699999999999</v>
      </c>
      <c r="F96" s="296">
        <v>660.3</v>
      </c>
      <c r="G96" s="361">
        <f t="shared" si="1"/>
        <v>1903.6699999999998</v>
      </c>
      <c r="H96" s="292"/>
      <c r="I96" s="293"/>
      <c r="J96" s="293"/>
      <c r="K96" s="223"/>
      <c r="L96" s="223"/>
    </row>
    <row r="97" spans="1:12" ht="27" customHeight="1">
      <c r="A97" s="281" t="s">
        <v>249</v>
      </c>
      <c r="B97" s="284">
        <v>0</v>
      </c>
      <c r="C97" s="358">
        <v>405</v>
      </c>
      <c r="D97" s="306">
        <f t="shared" si="2"/>
        <v>405</v>
      </c>
      <c r="E97" s="285"/>
      <c r="F97" s="296">
        <v>40.33</v>
      </c>
      <c r="G97" s="361">
        <f t="shared" si="1"/>
        <v>40.33</v>
      </c>
      <c r="H97" s="292"/>
      <c r="I97" s="293"/>
      <c r="J97" s="293"/>
      <c r="K97" s="223"/>
      <c r="L97" s="223"/>
    </row>
    <row r="98" spans="1:12" ht="25.5" customHeight="1">
      <c r="A98" s="281" t="s">
        <v>250</v>
      </c>
      <c r="B98" s="284">
        <v>1320</v>
      </c>
      <c r="C98" s="358">
        <v>1320</v>
      </c>
      <c r="D98" s="306">
        <f t="shared" ref="D98:D119" si="3">SUM(B98:C98)</f>
        <v>2640</v>
      </c>
      <c r="E98" s="285">
        <v>1822.96</v>
      </c>
      <c r="F98" s="296">
        <v>475.52</v>
      </c>
      <c r="G98" s="361">
        <f t="shared" si="1"/>
        <v>2298.48</v>
      </c>
      <c r="H98" s="292"/>
      <c r="I98" s="293"/>
      <c r="J98" s="293"/>
      <c r="K98" s="223"/>
      <c r="L98" s="223"/>
    </row>
    <row r="99" spans="1:12" ht="27.75" customHeight="1">
      <c r="A99" s="281" t="s">
        <v>252</v>
      </c>
      <c r="B99" s="284">
        <v>0</v>
      </c>
      <c r="C99" s="358">
        <v>405</v>
      </c>
      <c r="D99" s="306">
        <f t="shared" si="3"/>
        <v>405</v>
      </c>
      <c r="E99" s="285"/>
      <c r="F99" s="296">
        <v>85.86</v>
      </c>
      <c r="G99" s="361">
        <f t="shared" si="1"/>
        <v>85.86</v>
      </c>
      <c r="H99" s="292"/>
      <c r="I99" s="293"/>
      <c r="J99" s="293"/>
      <c r="K99" s="223"/>
      <c r="L99" s="223"/>
    </row>
    <row r="100" spans="1:12" ht="25.5" customHeight="1">
      <c r="A100" s="281" t="s">
        <v>253</v>
      </c>
      <c r="B100" s="284">
        <v>1320</v>
      </c>
      <c r="C100" s="358">
        <v>1320</v>
      </c>
      <c r="D100" s="306">
        <f>SUM(B100:C100)</f>
        <v>2640</v>
      </c>
      <c r="E100" s="285">
        <v>1931.32</v>
      </c>
      <c r="F100" s="296">
        <v>1036.02</v>
      </c>
      <c r="G100" s="361">
        <f t="shared" si="1"/>
        <v>2967.34</v>
      </c>
      <c r="H100" s="292"/>
      <c r="I100" s="293"/>
      <c r="J100" s="293"/>
      <c r="K100" s="223"/>
      <c r="L100" s="223"/>
    </row>
    <row r="101" spans="1:12" ht="27.75" customHeight="1">
      <c r="A101" s="281" t="s">
        <v>251</v>
      </c>
      <c r="B101" s="284">
        <v>0</v>
      </c>
      <c r="C101" s="358">
        <v>405</v>
      </c>
      <c r="D101" s="306">
        <f>SUM(B101:C101)</f>
        <v>405</v>
      </c>
      <c r="E101" s="285"/>
      <c r="F101" s="296">
        <v>103.5</v>
      </c>
      <c r="G101" s="361">
        <f t="shared" si="1"/>
        <v>103.5</v>
      </c>
      <c r="H101" s="292"/>
      <c r="I101" s="293"/>
      <c r="J101" s="293"/>
      <c r="K101" s="223"/>
      <c r="L101" s="223"/>
    </row>
    <row r="102" spans="1:12" ht="23.25" customHeight="1">
      <c r="A102" s="281" t="s">
        <v>254</v>
      </c>
      <c r="B102" s="284">
        <v>1320</v>
      </c>
      <c r="C102" s="358">
        <v>1320</v>
      </c>
      <c r="D102" s="306">
        <f t="shared" si="3"/>
        <v>2640</v>
      </c>
      <c r="E102" s="285">
        <v>650.15</v>
      </c>
      <c r="F102" s="296">
        <v>253.93</v>
      </c>
      <c r="G102" s="361">
        <f t="shared" si="1"/>
        <v>904.07999999999993</v>
      </c>
      <c r="H102" s="292"/>
      <c r="I102" s="293"/>
      <c r="J102" s="293"/>
      <c r="K102" s="223"/>
      <c r="L102" s="223"/>
    </row>
    <row r="103" spans="1:12" ht="23.25" customHeight="1">
      <c r="A103" s="281" t="s">
        <v>255</v>
      </c>
      <c r="B103" s="284">
        <v>0</v>
      </c>
      <c r="C103" s="358">
        <v>405</v>
      </c>
      <c r="D103" s="306">
        <f t="shared" si="3"/>
        <v>405</v>
      </c>
      <c r="E103" s="285"/>
      <c r="F103" s="296">
        <v>126.14</v>
      </c>
      <c r="G103" s="361">
        <f t="shared" si="1"/>
        <v>126.14</v>
      </c>
      <c r="H103" s="292"/>
      <c r="I103" s="293"/>
      <c r="J103" s="293"/>
      <c r="K103" s="223"/>
      <c r="L103" s="223"/>
    </row>
    <row r="104" spans="1:12" ht="23.25" customHeight="1">
      <c r="A104" s="281" t="s">
        <v>256</v>
      </c>
      <c r="B104" s="284">
        <v>1320</v>
      </c>
      <c r="C104" s="358">
        <v>1320</v>
      </c>
      <c r="D104" s="306">
        <f>SUM(B104:C104)</f>
        <v>2640</v>
      </c>
      <c r="E104" s="285">
        <v>333.6</v>
      </c>
      <c r="F104" s="296">
        <v>62.85</v>
      </c>
      <c r="G104" s="361">
        <f t="shared" si="1"/>
        <v>396.45000000000005</v>
      </c>
      <c r="H104" s="292"/>
      <c r="I104" s="293"/>
      <c r="J104" s="293"/>
      <c r="K104" s="223"/>
      <c r="L104" s="223"/>
    </row>
    <row r="105" spans="1:12" ht="23.25" customHeight="1">
      <c r="A105" s="281" t="s">
        <v>257</v>
      </c>
      <c r="B105" s="284">
        <v>0</v>
      </c>
      <c r="C105" s="358">
        <v>405</v>
      </c>
      <c r="D105" s="306">
        <f>SUM(B105:C105)</f>
        <v>405</v>
      </c>
      <c r="E105" s="285"/>
      <c r="F105" s="296"/>
      <c r="G105" s="361">
        <f t="shared" si="1"/>
        <v>0</v>
      </c>
      <c r="H105" s="292"/>
      <c r="I105" s="293"/>
      <c r="J105" s="293"/>
      <c r="K105" s="223"/>
      <c r="L105" s="223"/>
    </row>
    <row r="106" spans="1:12" ht="23.25" customHeight="1">
      <c r="A106" s="281" t="s">
        <v>281</v>
      </c>
      <c r="B106" s="284">
        <v>0</v>
      </c>
      <c r="C106" s="358">
        <v>0</v>
      </c>
      <c r="D106" s="306">
        <f>SUM(B106:C106)</f>
        <v>0</v>
      </c>
      <c r="E106" s="285">
        <v>559.54999999999995</v>
      </c>
      <c r="F106" s="296">
        <v>540.25</v>
      </c>
      <c r="G106" s="361">
        <f t="shared" ref="G106:G107" si="4">SUM(E106:F106)</f>
        <v>1099.8</v>
      </c>
      <c r="H106" s="292"/>
      <c r="I106" s="293"/>
      <c r="J106" s="293"/>
      <c r="K106" s="223"/>
      <c r="L106" s="223"/>
    </row>
    <row r="107" spans="1:12" ht="23.25" customHeight="1">
      <c r="A107" s="281" t="s">
        <v>282</v>
      </c>
      <c r="B107" s="284">
        <v>0</v>
      </c>
      <c r="C107" s="358">
        <v>0</v>
      </c>
      <c r="D107" s="306">
        <f>SUM(B107:C107)</f>
        <v>0</v>
      </c>
      <c r="E107" s="285"/>
      <c r="F107" s="296">
        <v>115</v>
      </c>
      <c r="G107" s="361">
        <f t="shared" si="4"/>
        <v>115</v>
      </c>
      <c r="H107" s="292"/>
      <c r="I107" s="293"/>
      <c r="J107" s="293"/>
      <c r="K107" s="223"/>
      <c r="L107" s="223"/>
    </row>
    <row r="108" spans="1:12" ht="25.5" customHeight="1">
      <c r="A108" s="281" t="s">
        <v>258</v>
      </c>
      <c r="B108" s="284">
        <v>1320</v>
      </c>
      <c r="C108" s="358">
        <v>1320</v>
      </c>
      <c r="D108" s="306">
        <f t="shared" si="3"/>
        <v>2640</v>
      </c>
      <c r="E108" s="285">
        <v>1805.81</v>
      </c>
      <c r="F108" s="296">
        <v>1301.3</v>
      </c>
      <c r="G108" s="361">
        <f t="shared" si="1"/>
        <v>3107.1099999999997</v>
      </c>
      <c r="H108" s="292"/>
      <c r="I108" s="293"/>
      <c r="J108" s="293"/>
      <c r="K108" s="223"/>
      <c r="L108" s="223"/>
    </row>
    <row r="109" spans="1:12" ht="27" customHeight="1">
      <c r="A109" s="281" t="s">
        <v>259</v>
      </c>
      <c r="B109" s="284">
        <v>0</v>
      </c>
      <c r="C109" s="358">
        <v>405</v>
      </c>
      <c r="D109" s="306">
        <f t="shared" si="3"/>
        <v>405</v>
      </c>
      <c r="E109" s="285"/>
      <c r="F109" s="296">
        <v>59.63</v>
      </c>
      <c r="G109" s="361">
        <f t="shared" si="1"/>
        <v>59.63</v>
      </c>
      <c r="H109" s="292"/>
      <c r="I109" s="293"/>
      <c r="J109" s="293"/>
      <c r="K109" s="223"/>
      <c r="L109" s="223"/>
    </row>
    <row r="110" spans="1:12" ht="25.5" customHeight="1">
      <c r="A110" s="281" t="s">
        <v>260</v>
      </c>
      <c r="B110" s="284">
        <v>1320</v>
      </c>
      <c r="C110" s="358">
        <v>1320</v>
      </c>
      <c r="D110" s="306">
        <f>SUM(B110:C110)</f>
        <v>2640</v>
      </c>
      <c r="E110" s="285">
        <v>1497.7</v>
      </c>
      <c r="F110" s="296">
        <v>752.05</v>
      </c>
      <c r="G110" s="361">
        <f t="shared" si="1"/>
        <v>2249.75</v>
      </c>
      <c r="H110" s="292"/>
      <c r="I110" s="293"/>
      <c r="J110" s="293"/>
      <c r="K110" s="223"/>
      <c r="L110" s="223"/>
    </row>
    <row r="111" spans="1:12" ht="27" customHeight="1">
      <c r="A111" s="281" t="s">
        <v>261</v>
      </c>
      <c r="B111" s="284">
        <v>0</v>
      </c>
      <c r="C111" s="358">
        <v>405</v>
      </c>
      <c r="D111" s="306">
        <f>SUM(B111:C111)</f>
        <v>405</v>
      </c>
      <c r="E111" s="285"/>
      <c r="F111" s="296">
        <v>91</v>
      </c>
      <c r="G111" s="361">
        <f t="shared" si="1"/>
        <v>91</v>
      </c>
      <c r="H111" s="292"/>
      <c r="I111" s="293"/>
      <c r="J111" s="293"/>
      <c r="K111" s="223"/>
      <c r="L111" s="223"/>
    </row>
    <row r="112" spans="1:12" ht="27" customHeight="1">
      <c r="A112" s="281" t="s">
        <v>284</v>
      </c>
      <c r="B112" s="284"/>
      <c r="C112" s="358"/>
      <c r="D112" s="306"/>
      <c r="E112" s="285">
        <v>449.8</v>
      </c>
      <c r="F112" s="296">
        <v>33.200000000000003</v>
      </c>
      <c r="G112" s="361">
        <f t="shared" ref="G112:G113" si="5">SUM(E112:F112)</f>
        <v>483</v>
      </c>
      <c r="H112" s="292"/>
      <c r="I112" s="293"/>
      <c r="J112" s="293"/>
      <c r="K112" s="223"/>
      <c r="L112" s="223"/>
    </row>
    <row r="113" spans="1:12" ht="27" customHeight="1">
      <c r="A113" s="281" t="s">
        <v>285</v>
      </c>
      <c r="B113" s="284"/>
      <c r="C113" s="358"/>
      <c r="D113" s="306"/>
      <c r="E113" s="285"/>
      <c r="F113" s="296">
        <v>109.85</v>
      </c>
      <c r="G113" s="361">
        <f t="shared" si="5"/>
        <v>109.85</v>
      </c>
      <c r="H113" s="292"/>
      <c r="I113" s="293"/>
      <c r="J113" s="293"/>
      <c r="K113" s="223"/>
      <c r="L113" s="223"/>
    </row>
    <row r="114" spans="1:12" ht="25.5" customHeight="1">
      <c r="A114" s="281" t="s">
        <v>262</v>
      </c>
      <c r="B114" s="284">
        <v>1320</v>
      </c>
      <c r="C114" s="358">
        <v>1320</v>
      </c>
      <c r="D114" s="306">
        <f t="shared" si="3"/>
        <v>2640</v>
      </c>
      <c r="E114" s="285">
        <v>2119.81</v>
      </c>
      <c r="F114" s="296">
        <v>670.29</v>
      </c>
      <c r="G114" s="361">
        <f t="shared" si="1"/>
        <v>2790.1</v>
      </c>
      <c r="H114" s="292"/>
      <c r="I114" s="293"/>
      <c r="J114" s="293"/>
      <c r="K114" s="223"/>
      <c r="L114" s="223"/>
    </row>
    <row r="115" spans="1:12" ht="27" customHeight="1">
      <c r="A115" s="281" t="s">
        <v>263</v>
      </c>
      <c r="B115" s="284">
        <v>0</v>
      </c>
      <c r="C115" s="358">
        <v>405</v>
      </c>
      <c r="D115" s="306">
        <f t="shared" si="3"/>
        <v>405</v>
      </c>
      <c r="E115" s="285"/>
      <c r="F115" s="296">
        <v>80.099999999999994</v>
      </c>
      <c r="G115" s="361">
        <f t="shared" si="1"/>
        <v>80.099999999999994</v>
      </c>
      <c r="H115" s="292"/>
      <c r="I115" s="293"/>
      <c r="J115" s="293"/>
      <c r="K115" s="223"/>
      <c r="L115" s="223"/>
    </row>
    <row r="116" spans="1:12" ht="25.5" customHeight="1">
      <c r="A116" s="281" t="s">
        <v>264</v>
      </c>
      <c r="B116" s="284">
        <v>1320</v>
      </c>
      <c r="C116" s="358">
        <v>1320</v>
      </c>
      <c r="D116" s="306">
        <f>SUM(B116:C116)</f>
        <v>2640</v>
      </c>
      <c r="E116" s="285"/>
      <c r="F116" s="296"/>
      <c r="G116" s="361">
        <f t="shared" si="1"/>
        <v>0</v>
      </c>
      <c r="H116" s="292"/>
      <c r="I116" s="293"/>
      <c r="J116" s="293"/>
      <c r="K116" s="223"/>
      <c r="L116" s="223"/>
    </row>
    <row r="117" spans="1:12" ht="27" customHeight="1">
      <c r="A117" s="281" t="s">
        <v>265</v>
      </c>
      <c r="B117" s="284">
        <v>0</v>
      </c>
      <c r="C117" s="358">
        <v>405</v>
      </c>
      <c r="D117" s="306">
        <f>SUM(B117:C117)</f>
        <v>405</v>
      </c>
      <c r="E117" s="285"/>
      <c r="F117" s="296"/>
      <c r="G117" s="361">
        <f t="shared" si="1"/>
        <v>0</v>
      </c>
      <c r="H117" s="292"/>
      <c r="I117" s="293"/>
      <c r="J117" s="293"/>
      <c r="K117" s="223"/>
      <c r="L117" s="223"/>
    </row>
    <row r="118" spans="1:12" ht="27" customHeight="1">
      <c r="A118" s="281" t="s">
        <v>185</v>
      </c>
      <c r="B118" s="284">
        <v>1320</v>
      </c>
      <c r="C118" s="358">
        <v>1320</v>
      </c>
      <c r="D118" s="306">
        <f t="shared" si="3"/>
        <v>2640</v>
      </c>
      <c r="E118" s="285">
        <v>308.18</v>
      </c>
      <c r="F118" s="296">
        <v>231.15</v>
      </c>
      <c r="G118" s="361">
        <f t="shared" si="1"/>
        <v>539.33000000000004</v>
      </c>
      <c r="H118" s="292"/>
      <c r="I118" s="293"/>
      <c r="J118" s="293"/>
      <c r="K118" s="223"/>
      <c r="L118" s="223"/>
    </row>
    <row r="119" spans="1:12" ht="27" customHeight="1">
      <c r="A119" s="281" t="s">
        <v>215</v>
      </c>
      <c r="B119" s="284">
        <v>0</v>
      </c>
      <c r="C119" s="358">
        <v>405</v>
      </c>
      <c r="D119" s="306">
        <f t="shared" si="3"/>
        <v>405</v>
      </c>
      <c r="E119" s="285"/>
      <c r="F119" s="296"/>
      <c r="G119" s="361">
        <f t="shared" si="1"/>
        <v>0</v>
      </c>
      <c r="H119" s="292"/>
      <c r="I119" s="293"/>
      <c r="J119" s="293"/>
      <c r="K119" s="223"/>
      <c r="L119" s="223"/>
    </row>
    <row r="120" spans="1:12" ht="27" customHeight="1">
      <c r="A120" s="281" t="s">
        <v>186</v>
      </c>
      <c r="B120" s="284">
        <v>1320</v>
      </c>
      <c r="C120" s="358">
        <v>1320</v>
      </c>
      <c r="D120" s="306">
        <f t="shared" ref="D120:D129" si="6">SUM(B120:C120)</f>
        <v>2640</v>
      </c>
      <c r="E120" s="285"/>
      <c r="F120" s="296"/>
      <c r="G120" s="361">
        <f t="shared" si="1"/>
        <v>0</v>
      </c>
      <c r="H120" s="292"/>
      <c r="I120" s="293"/>
      <c r="J120" s="293"/>
      <c r="K120" s="223"/>
      <c r="L120" s="223"/>
    </row>
    <row r="121" spans="1:12" ht="27" customHeight="1">
      <c r="A121" s="281" t="s">
        <v>216</v>
      </c>
      <c r="B121" s="284">
        <v>0</v>
      </c>
      <c r="C121" s="358">
        <v>405</v>
      </c>
      <c r="D121" s="306">
        <f t="shared" si="6"/>
        <v>405</v>
      </c>
      <c r="E121" s="285"/>
      <c r="F121" s="296"/>
      <c r="G121" s="361">
        <f t="shared" si="1"/>
        <v>0</v>
      </c>
      <c r="H121" s="292"/>
      <c r="I121" s="293"/>
      <c r="J121" s="293"/>
      <c r="K121" s="223"/>
      <c r="L121" s="223"/>
    </row>
    <row r="122" spans="1:12" ht="27" customHeight="1">
      <c r="A122" s="281" t="s">
        <v>217</v>
      </c>
      <c r="B122" s="284">
        <v>1320</v>
      </c>
      <c r="C122" s="358">
        <v>1320</v>
      </c>
      <c r="D122" s="306">
        <f t="shared" si="6"/>
        <v>2640</v>
      </c>
      <c r="E122" s="285"/>
      <c r="F122" s="296"/>
      <c r="G122" s="361">
        <f t="shared" si="1"/>
        <v>0</v>
      </c>
      <c r="H122" s="292"/>
      <c r="I122" s="293"/>
      <c r="J122" s="293"/>
      <c r="K122" s="223"/>
      <c r="L122" s="223"/>
    </row>
    <row r="123" spans="1:12" ht="27" customHeight="1">
      <c r="A123" s="281" t="s">
        <v>218</v>
      </c>
      <c r="B123" s="284">
        <v>0</v>
      </c>
      <c r="C123" s="358">
        <v>405</v>
      </c>
      <c r="D123" s="306">
        <f t="shared" si="6"/>
        <v>405</v>
      </c>
      <c r="E123" s="285"/>
      <c r="F123" s="296"/>
      <c r="G123" s="361">
        <f t="shared" si="1"/>
        <v>0</v>
      </c>
      <c r="H123" s="292"/>
      <c r="I123" s="293"/>
      <c r="J123" s="293"/>
      <c r="K123" s="223"/>
      <c r="L123" s="223"/>
    </row>
    <row r="124" spans="1:12" ht="27" customHeight="1">
      <c r="A124" s="281" t="s">
        <v>182</v>
      </c>
      <c r="B124" s="284">
        <v>1320</v>
      </c>
      <c r="C124" s="358">
        <v>1320</v>
      </c>
      <c r="D124" s="306">
        <f t="shared" si="6"/>
        <v>2640</v>
      </c>
      <c r="E124" s="285"/>
      <c r="F124" s="296"/>
      <c r="G124" s="361">
        <f t="shared" si="1"/>
        <v>0</v>
      </c>
      <c r="H124" s="292"/>
      <c r="I124" s="293"/>
      <c r="J124" s="293"/>
      <c r="K124" s="223"/>
      <c r="L124" s="223"/>
    </row>
    <row r="125" spans="1:12" ht="27" customHeight="1">
      <c r="A125" s="281" t="s">
        <v>219</v>
      </c>
      <c r="B125" s="284">
        <v>0</v>
      </c>
      <c r="C125" s="358">
        <v>405</v>
      </c>
      <c r="D125" s="306">
        <f t="shared" si="6"/>
        <v>405</v>
      </c>
      <c r="E125" s="285"/>
      <c r="F125" s="296"/>
      <c r="G125" s="361">
        <f t="shared" si="1"/>
        <v>0</v>
      </c>
      <c r="H125" s="292"/>
      <c r="I125" s="293"/>
      <c r="J125" s="293"/>
      <c r="K125" s="223"/>
      <c r="L125" s="223"/>
    </row>
    <row r="126" spans="1:12" ht="27" customHeight="1">
      <c r="A126" s="281" t="s">
        <v>220</v>
      </c>
      <c r="B126" s="284">
        <v>1320</v>
      </c>
      <c r="C126" s="358">
        <v>1320</v>
      </c>
      <c r="D126" s="306">
        <f t="shared" si="6"/>
        <v>2640</v>
      </c>
      <c r="E126" s="285"/>
      <c r="F126" s="296"/>
      <c r="G126" s="361">
        <f t="shared" si="1"/>
        <v>0</v>
      </c>
      <c r="H126" s="292"/>
      <c r="I126" s="293"/>
      <c r="J126" s="293"/>
      <c r="K126" s="223"/>
      <c r="L126" s="223"/>
    </row>
    <row r="127" spans="1:12" ht="27" customHeight="1">
      <c r="A127" s="281" t="s">
        <v>221</v>
      </c>
      <c r="B127" s="284">
        <v>0</v>
      </c>
      <c r="C127" s="358">
        <v>405</v>
      </c>
      <c r="D127" s="306">
        <f t="shared" si="6"/>
        <v>405</v>
      </c>
      <c r="E127" s="285"/>
      <c r="F127" s="296"/>
      <c r="G127" s="361">
        <f t="shared" si="1"/>
        <v>0</v>
      </c>
      <c r="H127" s="292"/>
      <c r="I127" s="293"/>
      <c r="J127" s="293"/>
      <c r="K127" s="223"/>
      <c r="L127" s="223"/>
    </row>
    <row r="128" spans="1:12" ht="21" customHeight="1">
      <c r="A128" s="282" t="s">
        <v>23</v>
      </c>
      <c r="B128" s="284">
        <v>8800</v>
      </c>
      <c r="C128" s="358">
        <v>8800</v>
      </c>
      <c r="D128" s="306">
        <f t="shared" si="6"/>
        <v>17600</v>
      </c>
      <c r="E128" s="285">
        <v>11911.93</v>
      </c>
      <c r="F128" s="296">
        <v>4540.62</v>
      </c>
      <c r="G128" s="361">
        <f t="shared" si="1"/>
        <v>16452.55</v>
      </c>
      <c r="H128" s="292"/>
      <c r="I128" s="293"/>
      <c r="J128" s="293"/>
      <c r="K128" s="223"/>
      <c r="L128" s="223"/>
    </row>
    <row r="129" spans="1:12" ht="23.25" customHeight="1">
      <c r="A129" s="282" t="s">
        <v>291</v>
      </c>
      <c r="B129" s="284">
        <v>0</v>
      </c>
      <c r="C129" s="358">
        <v>2700</v>
      </c>
      <c r="D129" s="306">
        <f t="shared" si="6"/>
        <v>2700</v>
      </c>
      <c r="E129" s="285"/>
      <c r="F129" s="296">
        <v>96</v>
      </c>
      <c r="G129" s="361">
        <f t="shared" si="1"/>
        <v>96</v>
      </c>
      <c r="H129" s="292"/>
      <c r="I129" s="293"/>
      <c r="J129" s="293"/>
      <c r="K129" s="223"/>
      <c r="L129" s="223"/>
    </row>
    <row r="130" spans="1:12" ht="27" customHeight="1">
      <c r="A130" s="281" t="s">
        <v>20</v>
      </c>
      <c r="B130" s="284">
        <v>39600</v>
      </c>
      <c r="C130" s="358">
        <v>24300</v>
      </c>
      <c r="D130" s="306">
        <f>SUM(B130:C130)</f>
        <v>63900</v>
      </c>
      <c r="E130" s="285">
        <v>38759.97</v>
      </c>
      <c r="F130" s="296">
        <v>25511.09</v>
      </c>
      <c r="G130" s="361">
        <f t="shared" si="1"/>
        <v>64271.06</v>
      </c>
      <c r="H130" s="292"/>
      <c r="I130" s="293"/>
      <c r="J130" s="293"/>
      <c r="K130" s="223"/>
      <c r="L130" s="223"/>
    </row>
    <row r="131" spans="1:12" ht="29.25" customHeight="1">
      <c r="A131" s="281" t="s">
        <v>298</v>
      </c>
      <c r="B131" s="284">
        <v>0</v>
      </c>
      <c r="C131" s="358">
        <v>24300</v>
      </c>
      <c r="D131" s="306">
        <f>SUM(B131:C131)</f>
        <v>24300</v>
      </c>
      <c r="E131" s="285"/>
      <c r="F131" s="296">
        <v>16671.47</v>
      </c>
      <c r="G131" s="361">
        <f t="shared" si="1"/>
        <v>16671.47</v>
      </c>
      <c r="H131" s="292"/>
      <c r="I131" s="293"/>
      <c r="J131" s="293"/>
      <c r="K131" s="223"/>
      <c r="L131" s="223"/>
    </row>
    <row r="132" spans="1:12" ht="27" customHeight="1">
      <c r="A132" s="281" t="s">
        <v>240</v>
      </c>
      <c r="B132" s="284">
        <v>6600</v>
      </c>
      <c r="C132" s="358">
        <v>6600</v>
      </c>
      <c r="D132" s="306">
        <f t="shared" ref="D132:D137" si="7">SUM(B132:C132)</f>
        <v>13200</v>
      </c>
      <c r="E132" s="285">
        <v>5936.15</v>
      </c>
      <c r="F132" s="296">
        <v>3256.12</v>
      </c>
      <c r="G132" s="361">
        <f t="shared" si="1"/>
        <v>9192.27</v>
      </c>
      <c r="H132" s="292"/>
      <c r="I132" s="293"/>
      <c r="J132" s="293"/>
      <c r="K132" s="223"/>
      <c r="L132" s="223"/>
    </row>
    <row r="133" spans="1:12" ht="29.25" customHeight="1">
      <c r="A133" s="281" t="s">
        <v>243</v>
      </c>
      <c r="B133" s="284">
        <v>0</v>
      </c>
      <c r="C133" s="358">
        <v>1575</v>
      </c>
      <c r="D133" s="306">
        <f t="shared" si="7"/>
        <v>1575</v>
      </c>
      <c r="E133" s="285"/>
      <c r="F133" s="296">
        <v>2334</v>
      </c>
      <c r="G133" s="361">
        <f t="shared" si="1"/>
        <v>2334</v>
      </c>
      <c r="H133" s="292"/>
      <c r="I133" s="293"/>
      <c r="J133" s="293"/>
      <c r="K133" s="223"/>
      <c r="L133" s="223"/>
    </row>
    <row r="134" spans="1:12" ht="27" customHeight="1">
      <c r="A134" s="281" t="s">
        <v>241</v>
      </c>
      <c r="B134" s="284">
        <v>1320</v>
      </c>
      <c r="C134" s="358">
        <v>1320</v>
      </c>
      <c r="D134" s="306">
        <f t="shared" si="7"/>
        <v>2640</v>
      </c>
      <c r="E134" s="285">
        <v>103.2</v>
      </c>
      <c r="F134" s="296"/>
      <c r="G134" s="361">
        <f t="shared" si="1"/>
        <v>103.2</v>
      </c>
      <c r="H134" s="292"/>
      <c r="I134" s="293"/>
      <c r="J134" s="293"/>
      <c r="K134" s="223"/>
      <c r="L134" s="223"/>
    </row>
    <row r="135" spans="1:12" ht="29.25" customHeight="1">
      <c r="A135" s="281" t="s">
        <v>244</v>
      </c>
      <c r="B135" s="284">
        <v>0</v>
      </c>
      <c r="C135" s="358">
        <v>540</v>
      </c>
      <c r="D135" s="306">
        <f t="shared" si="7"/>
        <v>540</v>
      </c>
      <c r="E135" s="285"/>
      <c r="F135" s="296"/>
      <c r="G135" s="361">
        <f t="shared" si="1"/>
        <v>0</v>
      </c>
      <c r="H135" s="292"/>
      <c r="I135" s="293"/>
      <c r="J135" s="293"/>
      <c r="K135" s="223"/>
      <c r="L135" s="223"/>
    </row>
    <row r="136" spans="1:12" ht="27" customHeight="1">
      <c r="A136" s="281" t="s">
        <v>242</v>
      </c>
      <c r="B136" s="284">
        <v>6600</v>
      </c>
      <c r="C136" s="358">
        <v>6600</v>
      </c>
      <c r="D136" s="306">
        <f t="shared" si="7"/>
        <v>13200</v>
      </c>
      <c r="E136" s="285">
        <v>6524.18</v>
      </c>
      <c r="F136" s="296">
        <v>3767.71</v>
      </c>
      <c r="G136" s="361">
        <f t="shared" si="1"/>
        <v>10291.89</v>
      </c>
      <c r="H136" s="292"/>
      <c r="I136" s="293"/>
      <c r="J136" s="293"/>
      <c r="K136" s="223"/>
      <c r="L136" s="223"/>
    </row>
    <row r="137" spans="1:12" ht="29.25" customHeight="1">
      <c r="A137" s="281" t="s">
        <v>245</v>
      </c>
      <c r="B137" s="284">
        <v>0</v>
      </c>
      <c r="C137" s="358">
        <v>1575</v>
      </c>
      <c r="D137" s="306">
        <f t="shared" si="7"/>
        <v>1575</v>
      </c>
      <c r="E137" s="285"/>
      <c r="F137" s="296">
        <v>2018</v>
      </c>
      <c r="G137" s="361">
        <f>SUM(E137:F137)</f>
        <v>2018</v>
      </c>
      <c r="H137" s="292"/>
      <c r="I137" s="293"/>
      <c r="J137" s="293"/>
      <c r="K137" s="223"/>
      <c r="L137" s="223"/>
    </row>
    <row r="138" spans="1:12" ht="15.75" thickBot="1">
      <c r="A138" s="286"/>
      <c r="B138" s="287"/>
      <c r="C138" s="359"/>
      <c r="D138" s="360"/>
      <c r="E138" s="288"/>
      <c r="F138" s="297"/>
      <c r="G138" s="299"/>
      <c r="H138" s="292"/>
      <c r="I138" s="293"/>
      <c r="J138" s="293"/>
      <c r="K138" s="223"/>
      <c r="L138" s="223"/>
    </row>
    <row r="139" spans="1:12" ht="16.5" thickBot="1">
      <c r="A139" s="289" t="s">
        <v>173</v>
      </c>
      <c r="B139" s="290">
        <f>SUM(B67:B138)</f>
        <v>206180</v>
      </c>
      <c r="C139" s="298">
        <f>SUM(C67:C138)</f>
        <v>358280</v>
      </c>
      <c r="D139" s="184">
        <f>SUM(B139:C139)</f>
        <v>564460</v>
      </c>
      <c r="E139" s="290">
        <f>SUM(E67:E138)</f>
        <v>202509.42999999996</v>
      </c>
      <c r="F139" s="298">
        <f>SUM(F67:F138)</f>
        <v>335860.18</v>
      </c>
      <c r="G139" s="362">
        <f>SUM(E139:F139)</f>
        <v>538369.61</v>
      </c>
      <c r="H139" s="294"/>
      <c r="I139" s="295"/>
      <c r="J139" s="295"/>
      <c r="K139" s="295"/>
      <c r="L139" s="295"/>
    </row>
    <row r="140" spans="1:12" ht="13.5" thickBot="1">
      <c r="A140" s="585"/>
      <c r="B140" s="469"/>
      <c r="C140" s="469"/>
      <c r="D140" s="469"/>
      <c r="E140" s="469"/>
      <c r="F140" s="469"/>
      <c r="G140" s="469"/>
      <c r="H140" s="469"/>
      <c r="I140" s="469"/>
      <c r="J140" s="89"/>
      <c r="K140" s="89"/>
      <c r="L140" s="90"/>
    </row>
    <row r="141" spans="1:12" ht="18.75" thickBot="1">
      <c r="A141" s="576" t="s">
        <v>28</v>
      </c>
      <c r="B141" s="577"/>
      <c r="C141" s="577"/>
      <c r="D141" s="577"/>
      <c r="E141" s="577"/>
      <c r="F141" s="577"/>
      <c r="G141" s="577"/>
      <c r="H141" s="577"/>
      <c r="I141" s="577"/>
      <c r="J141" s="577"/>
      <c r="K141" s="577"/>
      <c r="L141" s="578"/>
    </row>
    <row r="142" spans="1:12" ht="13.5" thickBot="1"/>
    <row r="143" spans="1:12" ht="15.75" thickBot="1">
      <c r="A143" s="91" t="s">
        <v>29</v>
      </c>
      <c r="B143" s="92"/>
      <c r="C143" s="92"/>
      <c r="D143" s="93"/>
      <c r="E143" s="140"/>
    </row>
    <row r="144" spans="1:12" ht="15.75" thickBot="1">
      <c r="A144" s="213" t="s">
        <v>149</v>
      </c>
      <c r="B144" s="214"/>
      <c r="C144" s="214"/>
      <c r="D144" s="215"/>
      <c r="E144" s="216"/>
    </row>
    <row r="145" spans="1:6" ht="15">
      <c r="A145" s="563" t="s">
        <v>30</v>
      </c>
      <c r="B145" s="564"/>
      <c r="C145" s="186" t="s">
        <v>150</v>
      </c>
      <c r="D145" s="186" t="s">
        <v>140</v>
      </c>
      <c r="E145" s="208"/>
      <c r="F145" s="209"/>
    </row>
    <row r="146" spans="1:6" ht="19.5" customHeight="1">
      <c r="A146" s="443" t="s">
        <v>177</v>
      </c>
      <c r="B146" s="444"/>
      <c r="C146" s="217">
        <v>16000</v>
      </c>
      <c r="D146" s="188">
        <f>1412.98+2519.98</f>
        <v>3932.96</v>
      </c>
      <c r="E146" s="210"/>
      <c r="F146" s="107"/>
    </row>
    <row r="147" spans="1:6" ht="29.25" customHeight="1">
      <c r="A147" s="443" t="s">
        <v>133</v>
      </c>
      <c r="B147" s="444"/>
      <c r="C147" s="217">
        <v>17000</v>
      </c>
      <c r="D147" s="189">
        <v>11320.38</v>
      </c>
      <c r="E147" s="210"/>
      <c r="F147" s="107"/>
    </row>
    <row r="148" spans="1:6" ht="18.75" customHeight="1">
      <c r="A148" s="443" t="s">
        <v>222</v>
      </c>
      <c r="B148" s="444"/>
      <c r="C148" s="217">
        <v>7000</v>
      </c>
      <c r="D148" s="189">
        <v>2720.24</v>
      </c>
      <c r="E148" s="210"/>
      <c r="F148" s="107"/>
    </row>
    <row r="149" spans="1:6" ht="18.75" customHeight="1">
      <c r="A149" s="443" t="s">
        <v>223</v>
      </c>
      <c r="B149" s="444"/>
      <c r="C149" s="217">
        <v>5000</v>
      </c>
      <c r="D149" s="189"/>
      <c r="E149" s="210"/>
      <c r="F149" s="107"/>
    </row>
    <row r="150" spans="1:6" ht="20.25" customHeight="1">
      <c r="A150" s="443" t="s">
        <v>31</v>
      </c>
      <c r="B150" s="586"/>
      <c r="C150" s="217">
        <v>6200</v>
      </c>
      <c r="D150" s="189">
        <f>1164.71+1679.98</f>
        <v>2844.69</v>
      </c>
      <c r="E150" s="210"/>
      <c r="F150" s="107"/>
    </row>
    <row r="151" spans="1:6" ht="20.25" customHeight="1">
      <c r="A151" s="445" t="s">
        <v>32</v>
      </c>
      <c r="B151" s="446"/>
      <c r="C151" s="217">
        <v>4000</v>
      </c>
      <c r="D151" s="189">
        <v>4136.72</v>
      </c>
      <c r="E151" s="210"/>
      <c r="F151" s="107"/>
    </row>
    <row r="152" spans="1:6" ht="15" thickBot="1">
      <c r="A152" s="445"/>
      <c r="B152" s="446"/>
      <c r="C152" s="217"/>
      <c r="D152" s="94"/>
      <c r="E152" s="210"/>
      <c r="F152" s="211"/>
    </row>
    <row r="153" spans="1:6" ht="15.75" thickBot="1">
      <c r="A153" s="95" t="s">
        <v>33</v>
      </c>
      <c r="B153" s="96"/>
      <c r="C153" s="218">
        <f>SUM(C146:C152)</f>
        <v>55200</v>
      </c>
      <c r="D153" s="97">
        <f>SUM(D146:D152)</f>
        <v>24954.99</v>
      </c>
      <c r="E153" s="212"/>
      <c r="F153" s="107"/>
    </row>
    <row r="155" spans="1:6" ht="13.5" thickBot="1"/>
    <row r="156" spans="1:6" ht="15.75" thickBot="1">
      <c r="A156" s="98" t="s">
        <v>125</v>
      </c>
      <c r="B156" s="99"/>
      <c r="C156" s="100"/>
      <c r="D156" s="112"/>
      <c r="E156" s="112"/>
    </row>
    <row r="157" spans="1:6" ht="12.75" customHeight="1">
      <c r="A157" s="447" t="s">
        <v>34</v>
      </c>
      <c r="B157" s="441" t="s">
        <v>150</v>
      </c>
      <c r="C157" s="441" t="s">
        <v>141</v>
      </c>
      <c r="D157" s="597"/>
      <c r="E157" s="595"/>
      <c r="F157" s="595"/>
    </row>
    <row r="158" spans="1:6">
      <c r="A158" s="448"/>
      <c r="B158" s="442"/>
      <c r="C158" s="442"/>
      <c r="D158" s="598"/>
      <c r="E158" s="596"/>
      <c r="F158" s="596"/>
    </row>
    <row r="159" spans="1:6" ht="24" customHeight="1">
      <c r="A159" s="101" t="s">
        <v>35</v>
      </c>
      <c r="B159" s="217">
        <v>18000</v>
      </c>
      <c r="C159" s="188">
        <f>13289.43+9844.8</f>
        <v>23134.23</v>
      </c>
      <c r="D159" s="221"/>
      <c r="E159" s="211"/>
      <c r="F159" s="107"/>
    </row>
    <row r="160" spans="1:6" ht="26.25" customHeight="1">
      <c r="A160" s="101" t="s">
        <v>224</v>
      </c>
      <c r="B160" s="217">
        <v>9000</v>
      </c>
      <c r="C160" s="189">
        <f>711.48+753.83</f>
        <v>1465.31</v>
      </c>
      <c r="D160" s="221"/>
      <c r="E160" s="211"/>
      <c r="F160" s="107"/>
    </row>
    <row r="161" spans="1:6" ht="27.75" customHeight="1">
      <c r="A161" s="101" t="s">
        <v>225</v>
      </c>
      <c r="B161" s="217">
        <v>2160</v>
      </c>
      <c r="C161" s="189">
        <v>517.88</v>
      </c>
      <c r="D161" s="221"/>
      <c r="E161" s="211"/>
      <c r="F161" s="107"/>
    </row>
    <row r="162" spans="1:6" ht="27" customHeight="1">
      <c r="A162" s="101" t="s">
        <v>212</v>
      </c>
      <c r="B162" s="217">
        <v>5400</v>
      </c>
      <c r="C162" s="189">
        <v>364.57</v>
      </c>
      <c r="D162" s="221"/>
      <c r="E162" s="211"/>
      <c r="F162" s="107"/>
    </row>
    <row r="163" spans="1:6" ht="27.75" customHeight="1">
      <c r="A163" s="101" t="s">
        <v>226</v>
      </c>
      <c r="B163" s="217">
        <v>1800</v>
      </c>
      <c r="C163" s="189">
        <f>129.47</f>
        <v>129.47</v>
      </c>
      <c r="D163" s="221"/>
      <c r="E163" s="211"/>
      <c r="F163" s="107"/>
    </row>
    <row r="164" spans="1:6" ht="27.75" customHeight="1">
      <c r="A164" s="101" t="s">
        <v>227</v>
      </c>
      <c r="B164" s="217">
        <v>7200</v>
      </c>
      <c r="C164" s="189"/>
      <c r="D164" s="221"/>
      <c r="E164" s="211"/>
      <c r="F164" s="107"/>
    </row>
    <row r="165" spans="1:6" ht="35.25" customHeight="1">
      <c r="A165" s="424" t="s">
        <v>293</v>
      </c>
      <c r="B165" s="217">
        <v>36000</v>
      </c>
      <c r="C165" s="189">
        <v>17412.52</v>
      </c>
      <c r="D165" s="221"/>
      <c r="E165" s="211"/>
      <c r="F165" s="107"/>
    </row>
    <row r="166" spans="1:6" ht="39" customHeight="1">
      <c r="A166" s="424" t="s">
        <v>292</v>
      </c>
      <c r="B166" s="217">
        <v>25920</v>
      </c>
      <c r="C166" s="189">
        <v>16300.77</v>
      </c>
      <c r="D166" s="221"/>
      <c r="E166" s="211"/>
      <c r="F166" s="107"/>
    </row>
    <row r="167" spans="1:6" ht="15.95" customHeight="1">
      <c r="A167" s="101"/>
      <c r="B167" s="217"/>
      <c r="C167" s="94"/>
      <c r="D167" s="221"/>
      <c r="E167" s="211"/>
      <c r="F167" s="211"/>
    </row>
    <row r="168" spans="1:6" ht="15.95" customHeight="1" thickBot="1">
      <c r="A168" s="102"/>
      <c r="B168" s="279"/>
      <c r="C168" s="103"/>
      <c r="D168" s="221"/>
      <c r="E168" s="211"/>
      <c r="F168" s="211"/>
    </row>
    <row r="169" spans="1:6" ht="15.75" thickBot="1">
      <c r="A169" s="219" t="s">
        <v>36</v>
      </c>
      <c r="B169" s="280">
        <f>SUM(B159:B168)</f>
        <v>105480</v>
      </c>
      <c r="C169" s="220">
        <f>SUM(C159:C168)</f>
        <v>59324.75</v>
      </c>
      <c r="D169" s="222"/>
      <c r="E169" s="223"/>
      <c r="F169" s="223"/>
    </row>
    <row r="170" spans="1:6" ht="15">
      <c r="A170" s="104"/>
      <c r="B170" s="105"/>
      <c r="C170" s="106"/>
      <c r="D170" s="106"/>
      <c r="E170" s="107"/>
    </row>
    <row r="171" spans="1:6" ht="15.75" thickBot="1">
      <c r="A171" s="104"/>
      <c r="B171" s="105"/>
      <c r="C171" s="106"/>
      <c r="D171" s="106"/>
    </row>
    <row r="172" spans="1:6" ht="15.75" thickBot="1">
      <c r="A172" s="98" t="s">
        <v>37</v>
      </c>
      <c r="B172" s="99"/>
      <c r="C172" s="99"/>
      <c r="D172" s="100"/>
      <c r="E172" s="112"/>
      <c r="F172" s="224"/>
    </row>
    <row r="173" spans="1:6" ht="15">
      <c r="A173" s="587" t="s">
        <v>38</v>
      </c>
      <c r="B173" s="588"/>
      <c r="C173" s="185" t="s">
        <v>150</v>
      </c>
      <c r="D173" s="185" t="s">
        <v>141</v>
      </c>
      <c r="E173" s="225"/>
      <c r="F173" s="226"/>
    </row>
    <row r="174" spans="1:6" ht="27.75" customHeight="1">
      <c r="A174" s="508" t="s">
        <v>183</v>
      </c>
      <c r="B174" s="512"/>
      <c r="C174" s="217">
        <v>4800</v>
      </c>
      <c r="D174" s="188"/>
      <c r="E174" s="227"/>
      <c r="F174" s="107"/>
    </row>
    <row r="175" spans="1:6" ht="14.25">
      <c r="A175" s="443"/>
      <c r="B175" s="586"/>
      <c r="C175" s="277"/>
      <c r="D175" s="108"/>
      <c r="E175" s="227"/>
      <c r="F175" s="211"/>
    </row>
    <row r="176" spans="1:6" ht="15.75" thickBot="1">
      <c r="A176" s="109" t="s">
        <v>33</v>
      </c>
      <c r="B176" s="110"/>
      <c r="C176" s="271">
        <f>SUM(C174:C175)</f>
        <v>4800</v>
      </c>
      <c r="D176" s="111">
        <f>SUM(D174:D175)</f>
        <v>0</v>
      </c>
      <c r="E176" s="228"/>
      <c r="F176" s="114"/>
    </row>
    <row r="177" spans="1:6" ht="15">
      <c r="A177" s="112"/>
      <c r="B177" s="112"/>
      <c r="C177" s="112"/>
      <c r="D177" s="113"/>
      <c r="E177" s="114"/>
    </row>
    <row r="178" spans="1:6" ht="13.5" thickBot="1"/>
    <row r="179" spans="1:6" ht="15.75" thickBot="1">
      <c r="A179" s="98" t="s">
        <v>39</v>
      </c>
      <c r="B179" s="99"/>
      <c r="C179" s="99"/>
      <c r="D179" s="100"/>
      <c r="E179" s="112"/>
      <c r="F179" s="224"/>
    </row>
    <row r="180" spans="1:6" ht="15">
      <c r="A180" s="587" t="s">
        <v>40</v>
      </c>
      <c r="B180" s="588"/>
      <c r="C180" s="185" t="s">
        <v>150</v>
      </c>
      <c r="D180" s="185" t="s">
        <v>141</v>
      </c>
      <c r="E180" s="225"/>
      <c r="F180" s="226"/>
    </row>
    <row r="181" spans="1:6" ht="24.75" customHeight="1">
      <c r="A181" s="508" t="s">
        <v>228</v>
      </c>
      <c r="B181" s="594"/>
      <c r="C181" s="278">
        <v>600</v>
      </c>
      <c r="D181" s="190"/>
      <c r="E181" s="229"/>
      <c r="F181" s="230"/>
    </row>
    <row r="182" spans="1:6" ht="30.75" customHeight="1">
      <c r="A182" s="508" t="s">
        <v>202</v>
      </c>
      <c r="B182" s="600"/>
      <c r="C182" s="278">
        <v>10000</v>
      </c>
      <c r="D182" s="190">
        <v>5981.1</v>
      </c>
      <c r="E182" s="229"/>
      <c r="F182" s="230"/>
    </row>
    <row r="183" spans="1:6" ht="13.5" customHeight="1">
      <c r="A183" s="508"/>
      <c r="B183" s="594"/>
      <c r="C183" s="278"/>
      <c r="D183" s="115"/>
      <c r="E183" s="229"/>
      <c r="F183" s="231"/>
    </row>
    <row r="184" spans="1:6" ht="15.75" thickBot="1">
      <c r="A184" s="109" t="s">
        <v>33</v>
      </c>
      <c r="B184" s="110"/>
      <c r="C184" s="276">
        <f>SUM(C181:C182)</f>
        <v>10600</v>
      </c>
      <c r="D184" s="116">
        <f>SUM(D181:D182)</f>
        <v>5981.1</v>
      </c>
      <c r="E184" s="232"/>
      <c r="F184" s="233"/>
    </row>
    <row r="186" spans="1:6" ht="13.5" thickBot="1"/>
    <row r="187" spans="1:6" ht="15.75" thickBot="1">
      <c r="A187" s="117" t="s">
        <v>41</v>
      </c>
      <c r="B187" s="274"/>
      <c r="C187" s="118"/>
      <c r="D187" s="237"/>
      <c r="E187" s="238"/>
    </row>
    <row r="188" spans="1:6" ht="12.75" customHeight="1">
      <c r="A188" s="532" t="s">
        <v>42</v>
      </c>
      <c r="B188" s="510" t="s">
        <v>150</v>
      </c>
      <c r="C188" s="510" t="s">
        <v>141</v>
      </c>
      <c r="D188" s="597"/>
      <c r="E188" s="531"/>
      <c r="F188" s="531"/>
    </row>
    <row r="189" spans="1:6" ht="54.75" customHeight="1">
      <c r="A189" s="533"/>
      <c r="B189" s="511"/>
      <c r="C189" s="511"/>
      <c r="D189" s="597"/>
      <c r="E189" s="531"/>
      <c r="F189" s="531"/>
    </row>
    <row r="190" spans="1:6" ht="33.75" customHeight="1">
      <c r="A190" s="101" t="s">
        <v>134</v>
      </c>
      <c r="B190" s="275">
        <v>950</v>
      </c>
      <c r="C190" s="191"/>
      <c r="D190" s="234"/>
      <c r="E190" s="235"/>
      <c r="F190" s="233"/>
    </row>
    <row r="191" spans="1:6" ht="21.75" customHeight="1">
      <c r="A191" s="101" t="s">
        <v>233</v>
      </c>
      <c r="B191" s="275">
        <v>3800</v>
      </c>
      <c r="C191" s="191">
        <v>2129.6</v>
      </c>
      <c r="D191" s="234"/>
      <c r="E191" s="235"/>
      <c r="F191" s="233"/>
    </row>
    <row r="192" spans="1:6" ht="21.75" customHeight="1">
      <c r="A192" s="101" t="s">
        <v>234</v>
      </c>
      <c r="B192" s="275">
        <v>3800</v>
      </c>
      <c r="C192" s="191">
        <v>2250.6</v>
      </c>
      <c r="D192" s="234"/>
      <c r="E192" s="235"/>
      <c r="F192" s="233"/>
    </row>
    <row r="193" spans="1:6" ht="21.75" customHeight="1">
      <c r="A193" s="101" t="s">
        <v>235</v>
      </c>
      <c r="B193" s="275">
        <v>3800</v>
      </c>
      <c r="C193" s="191">
        <v>2129.6</v>
      </c>
      <c r="D193" s="234"/>
      <c r="E193" s="235"/>
      <c r="F193" s="233"/>
    </row>
    <row r="194" spans="1:6" ht="22.5" customHeight="1">
      <c r="A194" s="101" t="s">
        <v>192</v>
      </c>
      <c r="B194" s="275">
        <v>1425</v>
      </c>
      <c r="C194" s="191">
        <v>1064.8</v>
      </c>
      <c r="D194" s="234"/>
      <c r="E194" s="235"/>
      <c r="F194" s="233"/>
    </row>
    <row r="195" spans="1:6" ht="24" customHeight="1">
      <c r="A195" s="101" t="s">
        <v>193</v>
      </c>
      <c r="B195" s="275">
        <v>1425</v>
      </c>
      <c r="C195" s="191">
        <v>1234.2</v>
      </c>
      <c r="D195" s="234"/>
      <c r="E195" s="235"/>
      <c r="F195" s="233"/>
    </row>
    <row r="196" spans="1:6" ht="20.100000000000001" customHeight="1">
      <c r="A196" s="101" t="s">
        <v>232</v>
      </c>
      <c r="B196" s="275">
        <v>1425</v>
      </c>
      <c r="C196" s="192">
        <v>1863.4</v>
      </c>
      <c r="D196" s="234"/>
      <c r="E196" s="235"/>
      <c r="F196" s="233"/>
    </row>
    <row r="197" spans="1:6" ht="20.100000000000001" customHeight="1">
      <c r="A197" s="421" t="s">
        <v>274</v>
      </c>
      <c r="B197" s="275"/>
      <c r="C197" s="192">
        <v>1052.7</v>
      </c>
      <c r="D197" s="234"/>
      <c r="E197" s="235"/>
      <c r="F197" s="233"/>
    </row>
    <row r="198" spans="1:6" ht="20.100000000000001" customHeight="1">
      <c r="A198" s="422" t="s">
        <v>283</v>
      </c>
      <c r="B198" s="275"/>
      <c r="C198" s="192">
        <v>1064.8</v>
      </c>
      <c r="D198" s="234"/>
      <c r="E198" s="235"/>
      <c r="F198" s="233"/>
    </row>
    <row r="199" spans="1:6" ht="20.100000000000001" customHeight="1">
      <c r="A199" s="425" t="s">
        <v>20</v>
      </c>
      <c r="B199" s="275"/>
      <c r="C199" s="192">
        <v>1452</v>
      </c>
      <c r="D199" s="234"/>
      <c r="E199" s="235"/>
      <c r="F199" s="233"/>
    </row>
    <row r="200" spans="1:6" ht="50.25" customHeight="1">
      <c r="A200" s="81" t="s">
        <v>178</v>
      </c>
      <c r="B200" s="275">
        <v>11400</v>
      </c>
      <c r="C200" s="192">
        <v>9583.2000000000007</v>
      </c>
      <c r="D200" s="234"/>
      <c r="E200" s="235"/>
      <c r="F200" s="233"/>
    </row>
    <row r="201" spans="1:6" ht="30" customHeight="1">
      <c r="A201" s="101" t="s">
        <v>236</v>
      </c>
      <c r="B201" s="275">
        <v>3800</v>
      </c>
      <c r="C201" s="192">
        <v>2928.2</v>
      </c>
      <c r="D201" s="234"/>
      <c r="E201" s="235"/>
      <c r="F201" s="233"/>
    </row>
    <row r="202" spans="1:6" ht="30" customHeight="1">
      <c r="A202" s="101" t="s">
        <v>237</v>
      </c>
      <c r="B202" s="275">
        <v>7125</v>
      </c>
      <c r="C202" s="192">
        <f>1064.8+1064.8+1064.8+1064.8+1064.8+1064.8</f>
        <v>6388.8</v>
      </c>
      <c r="D202" s="234"/>
      <c r="E202" s="235"/>
      <c r="F202" s="233"/>
    </row>
    <row r="203" spans="1:6" ht="23.25" customHeight="1">
      <c r="A203" s="81" t="s">
        <v>187</v>
      </c>
      <c r="B203" s="275">
        <v>5700</v>
      </c>
      <c r="C203" s="192">
        <v>4259.2</v>
      </c>
      <c r="D203" s="234"/>
      <c r="E203" s="235"/>
      <c r="F203" s="233"/>
    </row>
    <row r="204" spans="1:6" ht="25.5" customHeight="1">
      <c r="A204" s="81" t="s">
        <v>188</v>
      </c>
      <c r="B204" s="275">
        <v>3800</v>
      </c>
      <c r="C204" s="192">
        <v>2129.6</v>
      </c>
      <c r="D204" s="234"/>
      <c r="E204" s="235"/>
      <c r="F204" s="233"/>
    </row>
    <row r="205" spans="1:6" ht="29.25" customHeight="1">
      <c r="A205" s="81" t="s">
        <v>189</v>
      </c>
      <c r="B205" s="275">
        <v>3800</v>
      </c>
      <c r="C205" s="192">
        <v>6000</v>
      </c>
      <c r="D205" s="234"/>
      <c r="E205" s="235"/>
      <c r="F205" s="233"/>
    </row>
    <row r="206" spans="1:6" ht="29.25" customHeight="1">
      <c r="A206" s="81" t="s">
        <v>277</v>
      </c>
      <c r="B206" s="275"/>
      <c r="C206" s="192">
        <v>300</v>
      </c>
      <c r="D206" s="234"/>
      <c r="E206" s="235"/>
      <c r="F206" s="233"/>
    </row>
    <row r="207" spans="1:6" ht="29.25" customHeight="1">
      <c r="A207" s="81" t="s">
        <v>240</v>
      </c>
      <c r="B207" s="275">
        <v>950</v>
      </c>
      <c r="C207" s="192">
        <v>1064.8</v>
      </c>
      <c r="D207" s="234"/>
      <c r="E207" s="235"/>
      <c r="F207" s="233"/>
    </row>
    <row r="208" spans="1:6" ht="29.25" customHeight="1">
      <c r="A208" s="81" t="s">
        <v>241</v>
      </c>
      <c r="B208" s="275">
        <v>950</v>
      </c>
      <c r="C208" s="192">
        <v>798.6</v>
      </c>
      <c r="D208" s="234"/>
      <c r="E208" s="235"/>
      <c r="F208" s="233"/>
    </row>
    <row r="209" spans="1:7" ht="29.25" customHeight="1">
      <c r="A209" s="81" t="s">
        <v>242</v>
      </c>
      <c r="B209" s="275">
        <v>950</v>
      </c>
      <c r="C209" s="192">
        <v>1064.8</v>
      </c>
      <c r="D209" s="234"/>
      <c r="E209" s="235"/>
      <c r="F209" s="233"/>
    </row>
    <row r="210" spans="1:7" ht="14.25">
      <c r="A210" s="206"/>
      <c r="B210" s="275"/>
      <c r="C210" s="119"/>
      <c r="D210" s="234"/>
      <c r="E210" s="235"/>
      <c r="F210" s="235"/>
    </row>
    <row r="211" spans="1:7" ht="15.75" thickBot="1">
      <c r="A211" s="109" t="s">
        <v>33</v>
      </c>
      <c r="B211" s="276">
        <f>SUM(B190:B210)</f>
        <v>55100</v>
      </c>
      <c r="C211" s="116">
        <f>SUM(C190:C210)</f>
        <v>48758.9</v>
      </c>
      <c r="D211" s="236"/>
      <c r="E211" s="233"/>
      <c r="F211" s="233"/>
    </row>
    <row r="213" spans="1:7" ht="13.5" thickBot="1"/>
    <row r="214" spans="1:7" ht="15.75" thickBot="1">
      <c r="A214" s="91" t="s">
        <v>127</v>
      </c>
      <c r="B214" s="92"/>
      <c r="C214" s="92"/>
      <c r="D214" s="93"/>
      <c r="E214" s="140"/>
      <c r="F214" s="238"/>
    </row>
    <row r="215" spans="1:7" ht="15.75" thickBot="1">
      <c r="A215" s="513" t="s">
        <v>43</v>
      </c>
      <c r="B215" s="514"/>
      <c r="C215" s="120"/>
      <c r="D215" s="121"/>
      <c r="E215" s="242"/>
      <c r="F215" s="238"/>
    </row>
    <row r="216" spans="1:7" ht="15">
      <c r="A216" s="506" t="s">
        <v>44</v>
      </c>
      <c r="B216" s="507"/>
      <c r="C216" s="406" t="s">
        <v>150</v>
      </c>
      <c r="D216" s="407" t="s">
        <v>141</v>
      </c>
      <c r="E216" s="243"/>
      <c r="F216" s="244"/>
    </row>
    <row r="217" spans="1:7" ht="28.5" customHeight="1">
      <c r="A217" s="508" t="s">
        <v>151</v>
      </c>
      <c r="B217" s="509"/>
      <c r="C217" s="272">
        <v>1600</v>
      </c>
      <c r="D217" s="193"/>
      <c r="E217" s="227"/>
      <c r="F217" s="107"/>
    </row>
    <row r="218" spans="1:7" ht="29.25" customHeight="1">
      <c r="A218" s="508" t="s">
        <v>135</v>
      </c>
      <c r="B218" s="509"/>
      <c r="C218" s="272">
        <v>18000</v>
      </c>
      <c r="D218" s="193"/>
      <c r="E218" s="227"/>
      <c r="F218" s="107"/>
    </row>
    <row r="219" spans="1:7" ht="24.75" customHeight="1">
      <c r="A219" s="508" t="s">
        <v>238</v>
      </c>
      <c r="B219" s="509"/>
      <c r="C219" s="272">
        <v>1600</v>
      </c>
      <c r="D219" s="193">
        <v>922.5</v>
      </c>
      <c r="E219" s="227"/>
      <c r="F219" s="107"/>
    </row>
    <row r="220" spans="1:7" ht="26.25" customHeight="1">
      <c r="A220" s="508" t="s">
        <v>294</v>
      </c>
      <c r="B220" s="509"/>
      <c r="C220" s="272">
        <v>10000</v>
      </c>
      <c r="D220" s="193">
        <f>2800+118.58+118.58</f>
        <v>3037.16</v>
      </c>
      <c r="E220" s="227"/>
      <c r="F220" s="107"/>
    </row>
    <row r="221" spans="1:7" ht="33" customHeight="1">
      <c r="A221" s="508" t="s">
        <v>137</v>
      </c>
      <c r="B221" s="512"/>
      <c r="C221" s="272">
        <v>10000</v>
      </c>
      <c r="D221" s="193"/>
      <c r="E221" s="227"/>
      <c r="F221" s="107"/>
    </row>
    <row r="222" spans="1:7" ht="23.25" customHeight="1">
      <c r="A222" s="508" t="s">
        <v>152</v>
      </c>
      <c r="B222" s="512"/>
      <c r="C222" s="272">
        <v>3600</v>
      </c>
      <c r="D222" s="193">
        <v>1050.69</v>
      </c>
      <c r="E222" s="227"/>
      <c r="F222" s="107"/>
    </row>
    <row r="223" spans="1:7" ht="28.5" customHeight="1">
      <c r="A223" s="508" t="s">
        <v>153</v>
      </c>
      <c r="B223" s="512"/>
      <c r="C223" s="272">
        <v>5500</v>
      </c>
      <c r="D223" s="193">
        <v>315</v>
      </c>
      <c r="E223" s="227"/>
      <c r="F223" s="107"/>
    </row>
    <row r="224" spans="1:7" ht="36.75" customHeight="1">
      <c r="A224" s="508" t="s">
        <v>299</v>
      </c>
      <c r="B224" s="509"/>
      <c r="C224" s="272">
        <v>35000</v>
      </c>
      <c r="D224" s="193">
        <f>141972.46</f>
        <v>141972.46</v>
      </c>
      <c r="E224" s="227"/>
      <c r="F224" s="107"/>
      <c r="G224" s="430"/>
    </row>
    <row r="225" spans="1:12" ht="48.75" customHeight="1">
      <c r="A225" s="508" t="s">
        <v>300</v>
      </c>
      <c r="B225" s="512"/>
      <c r="C225" s="272">
        <v>66300</v>
      </c>
      <c r="D225" s="193">
        <v>82587.91</v>
      </c>
      <c r="E225" s="227"/>
      <c r="F225" s="107"/>
    </row>
    <row r="226" spans="1:12" ht="27" customHeight="1">
      <c r="A226" s="508" t="s">
        <v>184</v>
      </c>
      <c r="B226" s="509"/>
      <c r="C226" s="272">
        <v>40800</v>
      </c>
      <c r="D226" s="193">
        <f>7176+7176+35000</f>
        <v>49352</v>
      </c>
      <c r="E226" s="227"/>
      <c r="F226" s="107"/>
    </row>
    <row r="227" spans="1:12" ht="14.25">
      <c r="A227" s="519"/>
      <c r="B227" s="520"/>
      <c r="C227" s="272"/>
      <c r="D227" s="122"/>
      <c r="E227" s="227"/>
      <c r="F227" s="211"/>
    </row>
    <row r="228" spans="1:12" ht="15.75" thickBot="1">
      <c r="A228" s="239" t="s">
        <v>45</v>
      </c>
      <c r="B228" s="240"/>
      <c r="C228" s="273">
        <f>SUM(C217:C227)</f>
        <v>192400</v>
      </c>
      <c r="D228" s="241">
        <f>SUM(D217:D227)</f>
        <v>279237.71999999997</v>
      </c>
      <c r="E228" s="245"/>
      <c r="F228" s="223"/>
    </row>
    <row r="230" spans="1:12" ht="13.5" thickBot="1"/>
    <row r="231" spans="1:12" ht="17.25" customHeight="1" thickBot="1">
      <c r="A231" s="527" t="s">
        <v>46</v>
      </c>
      <c r="B231" s="528"/>
      <c r="C231" s="528"/>
      <c r="D231" s="269" t="s">
        <v>150</v>
      </c>
      <c r="E231" s="405" t="s">
        <v>141</v>
      </c>
    </row>
    <row r="232" spans="1:12" ht="15">
      <c r="A232" s="517" t="s">
        <v>29</v>
      </c>
      <c r="B232" s="518"/>
      <c r="C232" s="518"/>
      <c r="D232" s="263">
        <f>C153</f>
        <v>55200</v>
      </c>
      <c r="E232" s="378">
        <f>D153</f>
        <v>24954.99</v>
      </c>
    </row>
    <row r="233" spans="1:12" ht="15">
      <c r="A233" s="529" t="s">
        <v>47</v>
      </c>
      <c r="B233" s="530"/>
      <c r="C233" s="530"/>
      <c r="D233" s="264">
        <f>B169</f>
        <v>105480</v>
      </c>
      <c r="E233" s="379">
        <f>C169</f>
        <v>59324.75</v>
      </c>
    </row>
    <row r="234" spans="1:12" ht="15">
      <c r="A234" s="529" t="s">
        <v>37</v>
      </c>
      <c r="B234" s="530"/>
      <c r="C234" s="530"/>
      <c r="D234" s="264">
        <f>C176</f>
        <v>4800</v>
      </c>
      <c r="E234" s="379">
        <f>D176</f>
        <v>0</v>
      </c>
    </row>
    <row r="235" spans="1:12" ht="15">
      <c r="A235" s="529" t="s">
        <v>48</v>
      </c>
      <c r="B235" s="530"/>
      <c r="C235" s="530"/>
      <c r="D235" s="264">
        <f>C184</f>
        <v>10600</v>
      </c>
      <c r="E235" s="379">
        <f>D184</f>
        <v>5981.1</v>
      </c>
    </row>
    <row r="236" spans="1:12" ht="15">
      <c r="A236" s="529" t="s">
        <v>49</v>
      </c>
      <c r="B236" s="530"/>
      <c r="C236" s="530"/>
      <c r="D236" s="264">
        <f>B211</f>
        <v>55100</v>
      </c>
      <c r="E236" s="379">
        <f>C211</f>
        <v>48758.9</v>
      </c>
    </row>
    <row r="237" spans="1:12" ht="15.75" thickBot="1">
      <c r="A237" s="536" t="s">
        <v>50</v>
      </c>
      <c r="B237" s="537"/>
      <c r="C237" s="537"/>
      <c r="D237" s="265">
        <f>C228</f>
        <v>192400</v>
      </c>
      <c r="E237" s="380">
        <f>D228</f>
        <v>279237.71999999997</v>
      </c>
    </row>
    <row r="238" spans="1:12" ht="16.5" thickBot="1">
      <c r="A238" s="538" t="s">
        <v>51</v>
      </c>
      <c r="B238" s="539"/>
      <c r="C238" s="539"/>
      <c r="D238" s="268">
        <f>SUM(D232:D237)</f>
        <v>423580</v>
      </c>
      <c r="E238" s="268">
        <f>SUM(E232:E237)</f>
        <v>418257.45999999996</v>
      </c>
    </row>
    <row r="239" spans="1:12" ht="13.5" thickBot="1"/>
    <row r="240" spans="1:12" ht="18.75" thickBot="1">
      <c r="A240" s="576" t="s">
        <v>52</v>
      </c>
      <c r="B240" s="561"/>
      <c r="C240" s="561"/>
      <c r="D240" s="561"/>
      <c r="E240" s="561"/>
      <c r="F240" s="561"/>
      <c r="G240" s="561"/>
      <c r="H240" s="561"/>
      <c r="I240" s="561"/>
      <c r="J240" s="561"/>
      <c r="K240" s="561"/>
      <c r="L240" s="599"/>
    </row>
    <row r="241" spans="1:12">
      <c r="A241" s="123"/>
      <c r="B241" s="123"/>
      <c r="C241" s="123"/>
      <c r="D241" s="123"/>
      <c r="E241" s="124"/>
      <c r="F241" s="125"/>
      <c r="G241" s="126"/>
      <c r="H241" s="127"/>
      <c r="I241" s="127"/>
      <c r="J241" s="127"/>
      <c r="K241" s="127"/>
      <c r="L241" s="127"/>
    </row>
    <row r="242" spans="1:12" ht="13.5" thickBot="1">
      <c r="A242" s="128"/>
      <c r="B242" s="128"/>
      <c r="C242" s="128"/>
      <c r="D242" s="128"/>
      <c r="E242" s="129"/>
      <c r="F242" s="130"/>
      <c r="G242" s="131"/>
      <c r="H242" s="132"/>
      <c r="I242" s="132"/>
      <c r="J242" s="132"/>
      <c r="K242" s="132"/>
      <c r="L242" s="132"/>
    </row>
    <row r="243" spans="1:12" ht="15.75" thickBot="1">
      <c r="A243" s="133" t="s">
        <v>53</v>
      </c>
      <c r="B243" s="134"/>
      <c r="C243" s="134"/>
      <c r="D243" s="134"/>
      <c r="E243" s="135"/>
      <c r="F243" s="136"/>
      <c r="G243" s="137"/>
      <c r="H243" s="79"/>
      <c r="I243" s="79"/>
      <c r="J243" s="79"/>
      <c r="K243" s="79"/>
      <c r="L243" s="79"/>
    </row>
    <row r="244" spans="1:12" ht="15" thickBot="1">
      <c r="A244" s="540" t="s">
        <v>54</v>
      </c>
      <c r="B244" s="541"/>
      <c r="C244" s="541"/>
      <c r="D244" s="541"/>
      <c r="E244" s="541"/>
      <c r="F244" s="542"/>
      <c r="G244" s="138"/>
      <c r="H244" s="79"/>
      <c r="I244" s="79"/>
      <c r="J244" s="79"/>
      <c r="K244" s="79"/>
      <c r="L244" s="79"/>
    </row>
    <row r="245" spans="1:12" ht="45" customHeight="1">
      <c r="A245" s="543" t="s">
        <v>130</v>
      </c>
      <c r="B245" s="544"/>
      <c r="C245" s="544"/>
      <c r="D245" s="544"/>
      <c r="E245" s="544"/>
      <c r="F245" s="545"/>
      <c r="G245" s="138"/>
      <c r="H245" s="79"/>
      <c r="I245" s="79"/>
      <c r="J245" s="79"/>
      <c r="K245" s="79"/>
      <c r="L245" s="79"/>
    </row>
    <row r="246" spans="1:12" ht="66" customHeight="1" thickBot="1">
      <c r="A246" s="546" t="s">
        <v>154</v>
      </c>
      <c r="B246" s="547"/>
      <c r="C246" s="547"/>
      <c r="D246" s="547"/>
      <c r="E246" s="547"/>
      <c r="F246" s="548"/>
      <c r="G246" s="138"/>
      <c r="H246" s="79"/>
      <c r="I246" s="79"/>
      <c r="J246" s="79"/>
      <c r="K246" s="79"/>
      <c r="L246" s="79"/>
    </row>
    <row r="247" spans="1:12" ht="15">
      <c r="A247" s="515" t="s">
        <v>55</v>
      </c>
      <c r="B247" s="516"/>
      <c r="C247" s="266" t="s">
        <v>150</v>
      </c>
      <c r="D247" s="249" t="s">
        <v>141</v>
      </c>
      <c r="E247" s="246"/>
      <c r="F247" s="209"/>
      <c r="G247" s="209"/>
      <c r="H247" s="79"/>
      <c r="I247" s="79"/>
      <c r="J247" s="79"/>
      <c r="K247" s="79"/>
      <c r="L247" s="79"/>
    </row>
    <row r="248" spans="1:12" ht="25.5" customHeight="1">
      <c r="A248" s="534" t="s">
        <v>56</v>
      </c>
      <c r="B248" s="535"/>
      <c r="C248" s="183">
        <v>2200</v>
      </c>
      <c r="D248" s="194"/>
      <c r="E248" s="234"/>
      <c r="F248" s="247"/>
      <c r="G248" s="114"/>
      <c r="H248" s="79"/>
      <c r="I248" s="79"/>
      <c r="J248" s="79"/>
      <c r="K248" s="79"/>
      <c r="L248" s="79"/>
    </row>
    <row r="249" spans="1:12" ht="25.5" customHeight="1">
      <c r="A249" s="534" t="s">
        <v>272</v>
      </c>
      <c r="B249" s="535"/>
      <c r="C249" s="183"/>
      <c r="D249" s="194">
        <v>277.92</v>
      </c>
      <c r="E249" s="234"/>
      <c r="F249" s="247"/>
      <c r="G249" s="114"/>
      <c r="H249" s="79"/>
      <c r="I249" s="79"/>
      <c r="J249" s="79"/>
      <c r="K249" s="79"/>
      <c r="L249" s="79"/>
    </row>
    <row r="250" spans="1:12" ht="25.5" customHeight="1">
      <c r="A250" s="534" t="s">
        <v>301</v>
      </c>
      <c r="B250" s="535"/>
      <c r="C250" s="183">
        <v>4800</v>
      </c>
      <c r="D250" s="194">
        <f>679.19+864.75</f>
        <v>1543.94</v>
      </c>
      <c r="E250" s="234"/>
      <c r="F250" s="247"/>
      <c r="G250" s="114"/>
      <c r="H250" s="79"/>
      <c r="I250" s="79"/>
      <c r="J250" s="79"/>
      <c r="K250" s="79"/>
      <c r="L250" s="79"/>
    </row>
    <row r="251" spans="1:12" ht="25.5" customHeight="1">
      <c r="A251" s="534" t="s">
        <v>302</v>
      </c>
      <c r="B251" s="535"/>
      <c r="C251" s="183">
        <v>900</v>
      </c>
      <c r="D251" s="194">
        <f>90.75+160.93+724.39+235.95+725.19</f>
        <v>1937.21</v>
      </c>
      <c r="E251" s="234"/>
      <c r="F251" s="247"/>
      <c r="G251" s="114"/>
      <c r="H251" s="79"/>
      <c r="I251" s="79"/>
      <c r="J251" s="79"/>
      <c r="K251" s="79"/>
      <c r="L251" s="79"/>
    </row>
    <row r="252" spans="1:12" ht="25.5" customHeight="1">
      <c r="A252" s="477" t="s">
        <v>303</v>
      </c>
      <c r="B252" s="478"/>
      <c r="C252" s="183">
        <v>700</v>
      </c>
      <c r="D252" s="194">
        <f>435.6+313.79</f>
        <v>749.3900000000001</v>
      </c>
      <c r="E252" s="234"/>
      <c r="F252" s="247"/>
      <c r="G252" s="114"/>
      <c r="H252" s="79"/>
      <c r="I252" s="79"/>
      <c r="J252" s="79"/>
      <c r="K252" s="79"/>
      <c r="L252" s="79"/>
    </row>
    <row r="253" spans="1:12" ht="25.5" customHeight="1">
      <c r="A253" s="477" t="s">
        <v>136</v>
      </c>
      <c r="B253" s="478"/>
      <c r="C253" s="183">
        <v>700</v>
      </c>
      <c r="D253" s="194"/>
      <c r="E253" s="234"/>
      <c r="F253" s="247"/>
      <c r="G253" s="114"/>
      <c r="H253" s="79"/>
      <c r="I253" s="79"/>
      <c r="J253" s="79"/>
      <c r="K253" s="79"/>
      <c r="L253" s="79"/>
    </row>
    <row r="254" spans="1:12" ht="25.5" customHeight="1">
      <c r="A254" s="534" t="s">
        <v>286</v>
      </c>
      <c r="B254" s="535"/>
      <c r="C254" s="183"/>
      <c r="D254" s="194">
        <v>248.96</v>
      </c>
      <c r="E254" s="234"/>
      <c r="F254" s="247"/>
      <c r="G254" s="114"/>
      <c r="H254" s="79"/>
      <c r="I254" s="79"/>
      <c r="J254" s="79"/>
      <c r="K254" s="79"/>
      <c r="L254" s="79"/>
    </row>
    <row r="255" spans="1:12" ht="25.5" customHeight="1">
      <c r="A255" s="534" t="s">
        <v>280</v>
      </c>
      <c r="B255" s="535"/>
      <c r="C255" s="183"/>
      <c r="D255" s="194">
        <f>100+250</f>
        <v>350</v>
      </c>
      <c r="E255" s="234"/>
      <c r="F255" s="247"/>
      <c r="G255" s="114"/>
      <c r="H255" s="79"/>
      <c r="I255" s="79"/>
      <c r="J255" s="79"/>
      <c r="K255" s="79"/>
      <c r="L255" s="79"/>
    </row>
    <row r="256" spans="1:12" ht="15" thickBot="1">
      <c r="A256" s="477"/>
      <c r="B256" s="478"/>
      <c r="C256" s="183"/>
      <c r="D256" s="83"/>
      <c r="E256" s="234"/>
      <c r="F256" s="247"/>
      <c r="G256" s="247"/>
      <c r="H256" s="79"/>
      <c r="I256" s="79"/>
      <c r="J256" s="79"/>
      <c r="K256" s="79"/>
      <c r="L256" s="79"/>
    </row>
    <row r="257" spans="1:12" ht="15.75" thickBot="1">
      <c r="A257" s="91" t="s">
        <v>57</v>
      </c>
      <c r="B257" s="92"/>
      <c r="C257" s="267">
        <f>SUM(C248:C256)</f>
        <v>9300</v>
      </c>
      <c r="D257" s="139">
        <f>SUM(D248:D256)</f>
        <v>5107.42</v>
      </c>
      <c r="E257" s="248"/>
      <c r="F257" s="114"/>
      <c r="G257" s="114"/>
      <c r="H257" s="79"/>
      <c r="I257" s="79"/>
      <c r="J257" s="79"/>
      <c r="K257" s="79"/>
      <c r="L257" s="79"/>
    </row>
    <row r="258" spans="1:12" ht="15">
      <c r="A258" s="140"/>
      <c r="B258" s="140"/>
      <c r="C258" s="140"/>
      <c r="D258" s="140"/>
      <c r="E258" s="141"/>
      <c r="F258" s="114"/>
      <c r="G258" s="138"/>
      <c r="H258" s="79"/>
      <c r="I258" s="79"/>
      <c r="J258" s="79"/>
      <c r="K258" s="79"/>
      <c r="L258" s="79"/>
    </row>
    <row r="259" spans="1:12" ht="13.5" thickBot="1"/>
    <row r="260" spans="1:12" ht="30.75" customHeight="1" thickBot="1">
      <c r="A260" s="521" t="s">
        <v>58</v>
      </c>
      <c r="B260" s="450"/>
      <c r="C260" s="450"/>
      <c r="D260" s="363"/>
      <c r="E260" s="364"/>
    </row>
    <row r="261" spans="1:12" ht="51">
      <c r="A261" s="270" t="s">
        <v>59</v>
      </c>
      <c r="B261" s="186" t="s">
        <v>150</v>
      </c>
      <c r="C261" s="261" t="s">
        <v>141</v>
      </c>
      <c r="D261" s="208"/>
      <c r="E261" s="209"/>
      <c r="F261" s="209"/>
    </row>
    <row r="262" spans="1:12" ht="20.100000000000001" customHeight="1">
      <c r="A262" s="205" t="s">
        <v>155</v>
      </c>
      <c r="B262" s="183">
        <v>800</v>
      </c>
      <c r="C262" s="194"/>
      <c r="D262" s="250"/>
      <c r="E262" s="247"/>
      <c r="F262" s="114"/>
    </row>
    <row r="263" spans="1:12" ht="20.100000000000001" customHeight="1">
      <c r="A263" s="206" t="s">
        <v>229</v>
      </c>
      <c r="B263" s="183">
        <v>2400</v>
      </c>
      <c r="C263" s="194">
        <v>1800</v>
      </c>
      <c r="D263" s="250"/>
      <c r="E263" s="247"/>
      <c r="F263" s="114"/>
    </row>
    <row r="264" spans="1:12" ht="19.5" customHeight="1">
      <c r="A264" s="206" t="s">
        <v>230</v>
      </c>
      <c r="B264" s="183">
        <v>2400</v>
      </c>
      <c r="C264" s="194">
        <v>1000</v>
      </c>
      <c r="D264" s="250"/>
      <c r="E264" s="247"/>
      <c r="F264" s="114"/>
    </row>
    <row r="265" spans="1:12" ht="19.5" customHeight="1">
      <c r="A265" s="206" t="s">
        <v>231</v>
      </c>
      <c r="B265" s="183">
        <v>2400</v>
      </c>
      <c r="C265" s="194">
        <v>1428</v>
      </c>
      <c r="D265" s="250"/>
      <c r="E265" s="247"/>
      <c r="F265" s="114"/>
    </row>
    <row r="266" spans="1:12" ht="19.5" customHeight="1">
      <c r="A266" s="420" t="s">
        <v>273</v>
      </c>
      <c r="B266" s="183"/>
      <c r="C266" s="194">
        <v>580</v>
      </c>
      <c r="D266" s="250"/>
      <c r="E266" s="247"/>
      <c r="F266" s="114"/>
    </row>
    <row r="267" spans="1:12" ht="19.5" customHeight="1">
      <c r="A267" s="423" t="s">
        <v>287</v>
      </c>
      <c r="B267" s="183"/>
      <c r="C267" s="194">
        <v>580</v>
      </c>
      <c r="D267" s="250"/>
      <c r="E267" s="247"/>
      <c r="F267" s="114"/>
    </row>
    <row r="268" spans="1:12" ht="20.100000000000001" customHeight="1">
      <c r="A268" s="81" t="s">
        <v>19</v>
      </c>
      <c r="B268" s="183">
        <v>7200</v>
      </c>
      <c r="C268" s="194">
        <v>8149.81</v>
      </c>
      <c r="D268" s="250"/>
      <c r="E268" s="247"/>
      <c r="F268" s="114"/>
    </row>
    <row r="269" spans="1:12" ht="20.100000000000001" customHeight="1">
      <c r="A269" s="81" t="s">
        <v>212</v>
      </c>
      <c r="B269" s="183">
        <v>2400</v>
      </c>
      <c r="C269" s="194">
        <v>6087.5</v>
      </c>
      <c r="D269" s="250"/>
      <c r="E269" s="247"/>
      <c r="F269" s="114"/>
    </row>
    <row r="270" spans="1:12" ht="20.100000000000001" customHeight="1">
      <c r="A270" s="81" t="s">
        <v>23</v>
      </c>
      <c r="B270" s="183">
        <v>3750</v>
      </c>
      <c r="C270" s="194">
        <v>500</v>
      </c>
      <c r="D270" s="250"/>
      <c r="E270" s="247"/>
      <c r="F270" s="114"/>
    </row>
    <row r="271" spans="1:12" ht="20.100000000000001" customHeight="1">
      <c r="A271" s="81" t="s">
        <v>20</v>
      </c>
      <c r="B271" s="183">
        <v>9000</v>
      </c>
      <c r="C271" s="194">
        <v>5931.03</v>
      </c>
      <c r="D271" s="250"/>
      <c r="E271" s="247"/>
      <c r="F271" s="114"/>
    </row>
    <row r="272" spans="1:12" ht="20.100000000000001" customHeight="1">
      <c r="A272" s="206" t="s">
        <v>131</v>
      </c>
      <c r="B272" s="183">
        <v>1200</v>
      </c>
      <c r="C272" s="194"/>
      <c r="D272" s="250"/>
      <c r="E272" s="247"/>
      <c r="F272" s="114"/>
    </row>
    <row r="273" spans="1:7" ht="20.100000000000001" customHeight="1">
      <c r="A273" s="206" t="s">
        <v>60</v>
      </c>
      <c r="B273" s="183">
        <v>800</v>
      </c>
      <c r="C273" s="194">
        <v>600</v>
      </c>
      <c r="D273" s="250"/>
      <c r="E273" s="247"/>
      <c r="F273" s="114"/>
    </row>
    <row r="274" spans="1:7" ht="20.100000000000001" customHeight="1">
      <c r="A274" s="206" t="s">
        <v>132</v>
      </c>
      <c r="B274" s="183">
        <v>800</v>
      </c>
      <c r="C274" s="194">
        <v>150</v>
      </c>
      <c r="D274" s="250"/>
      <c r="E274" s="247"/>
      <c r="F274" s="114"/>
    </row>
    <row r="275" spans="1:7" ht="20.100000000000001" customHeight="1">
      <c r="A275" s="206" t="s">
        <v>240</v>
      </c>
      <c r="B275" s="183">
        <v>400</v>
      </c>
      <c r="C275" s="194"/>
      <c r="D275" s="250"/>
      <c r="E275" s="247"/>
      <c r="F275" s="114"/>
    </row>
    <row r="276" spans="1:7" ht="20.100000000000001" customHeight="1">
      <c r="A276" s="206" t="s">
        <v>241</v>
      </c>
      <c r="B276" s="183">
        <v>400</v>
      </c>
      <c r="C276" s="194"/>
      <c r="D276" s="250"/>
      <c r="E276" s="247"/>
      <c r="F276" s="114"/>
    </row>
    <row r="277" spans="1:7" ht="20.100000000000001" customHeight="1">
      <c r="A277" s="206" t="s">
        <v>242</v>
      </c>
      <c r="B277" s="183">
        <v>400</v>
      </c>
      <c r="C277" s="194"/>
      <c r="D277" s="250"/>
      <c r="E277" s="247"/>
      <c r="F277" s="114"/>
    </row>
    <row r="278" spans="1:7" ht="15.75" thickBot="1">
      <c r="A278" s="205"/>
      <c r="B278" s="183"/>
      <c r="C278" s="194"/>
      <c r="D278" s="250"/>
      <c r="E278" s="247"/>
      <c r="F278" s="114"/>
    </row>
    <row r="279" spans="1:7" ht="15.75" thickBot="1">
      <c r="A279" s="91" t="s">
        <v>33</v>
      </c>
      <c r="B279" s="267">
        <f>SUM(B262:B278)</f>
        <v>34350</v>
      </c>
      <c r="C279" s="139">
        <f>SUM(C262:C278)</f>
        <v>26806.34</v>
      </c>
      <c r="D279" s="251"/>
      <c r="E279" s="114"/>
      <c r="F279" s="114"/>
    </row>
    <row r="281" spans="1:7" ht="13.5" thickBot="1"/>
    <row r="282" spans="1:7" ht="17.25" customHeight="1" thickBot="1">
      <c r="A282" s="589" t="s">
        <v>61</v>
      </c>
      <c r="B282" s="590"/>
      <c r="C282" s="590"/>
      <c r="D282" s="591"/>
      <c r="E282" s="252"/>
      <c r="F282" s="252"/>
      <c r="G282" s="224"/>
    </row>
    <row r="283" spans="1:7" ht="15">
      <c r="A283" s="592" t="s">
        <v>62</v>
      </c>
      <c r="B283" s="593"/>
      <c r="C283" s="186" t="s">
        <v>150</v>
      </c>
      <c r="D283" s="186" t="s">
        <v>141</v>
      </c>
      <c r="E283" s="253"/>
      <c r="F283" s="209"/>
      <c r="G283" s="209"/>
    </row>
    <row r="284" spans="1:7" ht="23.25" customHeight="1">
      <c r="A284" s="523" t="s">
        <v>229</v>
      </c>
      <c r="B284" s="524"/>
      <c r="C284" s="183">
        <v>3600</v>
      </c>
      <c r="D284" s="194">
        <v>1996.5</v>
      </c>
      <c r="E284" s="254"/>
      <c r="F284" s="247"/>
      <c r="G284" s="114"/>
    </row>
    <row r="285" spans="1:7" ht="23.25" customHeight="1">
      <c r="A285" s="523" t="s">
        <v>230</v>
      </c>
      <c r="B285" s="524"/>
      <c r="C285" s="183">
        <v>3600</v>
      </c>
      <c r="D285" s="194">
        <v>2151.38</v>
      </c>
      <c r="E285" s="254"/>
      <c r="F285" s="247"/>
      <c r="G285" s="114"/>
    </row>
    <row r="286" spans="1:7" ht="23.25" customHeight="1">
      <c r="A286" s="523" t="s">
        <v>231</v>
      </c>
      <c r="B286" s="524"/>
      <c r="C286" s="183">
        <v>3600</v>
      </c>
      <c r="D286" s="194">
        <v>4324.78</v>
      </c>
      <c r="E286" s="254"/>
      <c r="F286" s="247"/>
      <c r="G286" s="114"/>
    </row>
    <row r="287" spans="1:7" ht="23.25" customHeight="1">
      <c r="A287" s="523" t="s">
        <v>23</v>
      </c>
      <c r="B287" s="524"/>
      <c r="C287" s="183"/>
      <c r="D287" s="194">
        <v>500</v>
      </c>
      <c r="E287" s="254"/>
      <c r="F287" s="247"/>
      <c r="G287" s="114"/>
    </row>
    <row r="288" spans="1:7" ht="23.25" customHeight="1">
      <c r="A288" s="523" t="s">
        <v>225</v>
      </c>
      <c r="B288" s="524"/>
      <c r="C288" s="183">
        <v>16200</v>
      </c>
      <c r="D288" s="194">
        <v>15730</v>
      </c>
      <c r="E288" s="254"/>
      <c r="F288" s="247"/>
      <c r="G288" s="114"/>
    </row>
    <row r="289" spans="1:7" ht="23.25" customHeight="1">
      <c r="A289" s="523" t="s">
        <v>212</v>
      </c>
      <c r="B289" s="524"/>
      <c r="C289" s="183">
        <v>3600</v>
      </c>
      <c r="D289" s="194">
        <v>1248.72</v>
      </c>
      <c r="E289" s="254"/>
      <c r="F289" s="247"/>
      <c r="G289" s="114"/>
    </row>
    <row r="290" spans="1:7" ht="23.25" customHeight="1">
      <c r="A290" s="523" t="s">
        <v>228</v>
      </c>
      <c r="B290" s="524"/>
      <c r="C290" s="183">
        <v>1875</v>
      </c>
      <c r="D290" s="194">
        <f>181.5+242+181.5+242+242+242</f>
        <v>1331</v>
      </c>
      <c r="E290" s="254"/>
      <c r="F290" s="247"/>
      <c r="G290" s="114"/>
    </row>
    <row r="291" spans="1:7" ht="23.25" customHeight="1">
      <c r="A291" s="443" t="s">
        <v>194</v>
      </c>
      <c r="B291" s="522"/>
      <c r="C291" s="183">
        <v>500</v>
      </c>
      <c r="D291" s="194">
        <v>242</v>
      </c>
      <c r="E291" s="254"/>
      <c r="F291" s="247"/>
      <c r="G291" s="114"/>
    </row>
    <row r="292" spans="1:7" ht="23.25" customHeight="1">
      <c r="A292" s="443" t="s">
        <v>195</v>
      </c>
      <c r="B292" s="522"/>
      <c r="C292" s="183">
        <v>500</v>
      </c>
      <c r="D292" s="194">
        <v>254.1</v>
      </c>
      <c r="E292" s="254"/>
      <c r="F292" s="247"/>
      <c r="G292" s="114"/>
    </row>
    <row r="293" spans="1:7" ht="20.100000000000001" customHeight="1">
      <c r="A293" s="443" t="s">
        <v>239</v>
      </c>
      <c r="B293" s="522"/>
      <c r="C293" s="183">
        <v>500</v>
      </c>
      <c r="D293" s="194">
        <v>363</v>
      </c>
      <c r="E293" s="254"/>
      <c r="F293" s="247"/>
      <c r="G293" s="114"/>
    </row>
    <row r="294" spans="1:7" ht="20.100000000000001" customHeight="1">
      <c r="A294" s="525" t="s">
        <v>190</v>
      </c>
      <c r="B294" s="526"/>
      <c r="C294" s="183">
        <v>2700</v>
      </c>
      <c r="D294" s="194">
        <v>2020.7</v>
      </c>
      <c r="E294" s="254"/>
      <c r="F294" s="247"/>
      <c r="G294" s="114"/>
    </row>
    <row r="295" spans="1:7" ht="20.100000000000001" customHeight="1">
      <c r="A295" s="523" t="s">
        <v>180</v>
      </c>
      <c r="B295" s="524"/>
      <c r="C295" s="183">
        <v>1800</v>
      </c>
      <c r="D295" s="194">
        <v>2536.16</v>
      </c>
      <c r="E295" s="254"/>
      <c r="F295" s="247"/>
      <c r="G295" s="114"/>
    </row>
    <row r="296" spans="1:7" ht="20.100000000000001" customHeight="1">
      <c r="A296" s="523" t="s">
        <v>181</v>
      </c>
      <c r="B296" s="524"/>
      <c r="C296" s="183">
        <v>1800</v>
      </c>
      <c r="D296" s="194">
        <v>1350</v>
      </c>
      <c r="E296" s="254"/>
      <c r="F296" s="247"/>
      <c r="G296" s="114"/>
    </row>
    <row r="297" spans="1:7" ht="20.100000000000001" customHeight="1">
      <c r="A297" s="523" t="s">
        <v>240</v>
      </c>
      <c r="B297" s="524"/>
      <c r="C297" s="183">
        <v>900</v>
      </c>
      <c r="D297" s="194">
        <v>1089</v>
      </c>
      <c r="E297" s="254"/>
      <c r="F297" s="247"/>
      <c r="G297" s="114"/>
    </row>
    <row r="298" spans="1:7" ht="20.100000000000001" customHeight="1">
      <c r="A298" s="523" t="s">
        <v>241</v>
      </c>
      <c r="B298" s="524"/>
      <c r="C298" s="183">
        <v>900</v>
      </c>
      <c r="D298" s="194"/>
      <c r="E298" s="254"/>
      <c r="F298" s="247"/>
      <c r="G298" s="114"/>
    </row>
    <row r="299" spans="1:7" ht="20.100000000000001" customHeight="1">
      <c r="A299" s="523" t="s">
        <v>242</v>
      </c>
      <c r="B299" s="524"/>
      <c r="C299" s="183">
        <v>900</v>
      </c>
      <c r="D299" s="194">
        <v>302.5</v>
      </c>
      <c r="E299" s="254"/>
      <c r="F299" s="247"/>
      <c r="G299" s="114"/>
    </row>
    <row r="300" spans="1:7" ht="14.25">
      <c r="A300" s="523"/>
      <c r="B300" s="524"/>
      <c r="C300" s="183"/>
      <c r="D300" s="83"/>
      <c r="E300" s="254"/>
      <c r="F300" s="247"/>
      <c r="G300" s="247"/>
    </row>
    <row r="301" spans="1:7" ht="15.75" thickBot="1">
      <c r="A301" s="144" t="s">
        <v>45</v>
      </c>
      <c r="B301" s="145"/>
      <c r="C301" s="271">
        <f>SUM(C284:C300)</f>
        <v>42975</v>
      </c>
      <c r="D301" s="146">
        <f>SUM(D284:D300)</f>
        <v>35439.839999999997</v>
      </c>
      <c r="E301" s="255"/>
      <c r="F301" s="114"/>
      <c r="G301" s="114"/>
    </row>
    <row r="302" spans="1:7">
      <c r="E302" s="224"/>
      <c r="F302" s="224"/>
      <c r="G302" s="224"/>
    </row>
    <row r="303" spans="1:7" ht="13.5" thickBot="1"/>
    <row r="304" spans="1:7" ht="15.75" thickBot="1">
      <c r="A304" s="521" t="s">
        <v>63</v>
      </c>
      <c r="B304" s="450"/>
      <c r="C304" s="450"/>
      <c r="D304" s="451"/>
      <c r="E304" s="140"/>
      <c r="F304" s="224"/>
    </row>
    <row r="305" spans="1:6" ht="15">
      <c r="A305" s="515" t="s">
        <v>64</v>
      </c>
      <c r="B305" s="516"/>
      <c r="C305" s="261" t="s">
        <v>150</v>
      </c>
      <c r="D305" s="143" t="s">
        <v>141</v>
      </c>
      <c r="E305" s="256"/>
      <c r="F305" s="257"/>
    </row>
    <row r="306" spans="1:6" ht="28.5" customHeight="1">
      <c r="A306" s="477" t="s">
        <v>65</v>
      </c>
      <c r="B306" s="478"/>
      <c r="C306" s="183">
        <v>3500</v>
      </c>
      <c r="D306" s="194">
        <v>3726.8</v>
      </c>
      <c r="E306" s="258"/>
      <c r="F306" s="114"/>
    </row>
    <row r="307" spans="1:6" ht="15" thickBot="1">
      <c r="A307" s="504"/>
      <c r="B307" s="505"/>
      <c r="C307" s="183"/>
      <c r="D307" s="83"/>
      <c r="E307" s="258"/>
      <c r="F307" s="247"/>
    </row>
    <row r="308" spans="1:6" ht="15.75" thickBot="1">
      <c r="A308" s="91" t="s">
        <v>57</v>
      </c>
      <c r="B308" s="142"/>
      <c r="C308" s="267">
        <f>SUM(C306:C307)</f>
        <v>3500</v>
      </c>
      <c r="D308" s="139">
        <f>SUM(D306:D307)</f>
        <v>3726.8</v>
      </c>
      <c r="E308" s="228"/>
      <c r="F308" s="114"/>
    </row>
    <row r="309" spans="1:6" ht="14.25">
      <c r="A309" s="79"/>
      <c r="B309" s="79"/>
      <c r="C309" s="79"/>
      <c r="D309" s="79"/>
      <c r="E309" s="255"/>
      <c r="F309" s="224"/>
    </row>
    <row r="310" spans="1:6" ht="15.75" thickBot="1">
      <c r="A310" s="147"/>
      <c r="B310" s="148"/>
      <c r="C310" s="148"/>
      <c r="D310" s="149"/>
      <c r="E310" s="150"/>
    </row>
    <row r="311" spans="1:6" ht="15.75" thickBot="1">
      <c r="A311" s="501" t="s">
        <v>128</v>
      </c>
      <c r="B311" s="502"/>
      <c r="C311" s="502"/>
      <c r="D311" s="502"/>
      <c r="E311" s="365"/>
    </row>
    <row r="312" spans="1:6" ht="15" thickBot="1">
      <c r="A312" s="503" t="s">
        <v>158</v>
      </c>
      <c r="B312" s="450"/>
      <c r="C312" s="450"/>
      <c r="D312" s="450"/>
      <c r="E312" s="366"/>
    </row>
    <row r="313" spans="1:6" ht="15">
      <c r="A313" s="499" t="s">
        <v>30</v>
      </c>
      <c r="B313" s="500"/>
      <c r="C313" s="186" t="s">
        <v>150</v>
      </c>
      <c r="D313" s="143" t="s">
        <v>141</v>
      </c>
      <c r="E313" s="208"/>
      <c r="F313" s="209"/>
    </row>
    <row r="314" spans="1:6" ht="20.100000000000001" customHeight="1">
      <c r="A314" s="477" t="s">
        <v>156</v>
      </c>
      <c r="B314" s="478"/>
      <c r="C314" s="183">
        <v>68400</v>
      </c>
      <c r="D314" s="194">
        <v>66395.240000000005</v>
      </c>
      <c r="E314" s="259"/>
      <c r="F314" s="114"/>
    </row>
    <row r="315" spans="1:6" ht="20.100000000000001" customHeight="1">
      <c r="A315" s="477" t="s">
        <v>66</v>
      </c>
      <c r="B315" s="478"/>
      <c r="C315" s="183">
        <v>3000</v>
      </c>
      <c r="D315" s="194">
        <v>108.78</v>
      </c>
      <c r="E315" s="259"/>
      <c r="F315" s="114"/>
    </row>
    <row r="316" spans="1:6" ht="20.100000000000001" customHeight="1">
      <c r="A316" s="477" t="s">
        <v>67</v>
      </c>
      <c r="B316" s="478"/>
      <c r="C316" s="183">
        <v>10000</v>
      </c>
      <c r="D316" s="194">
        <v>10289.42</v>
      </c>
      <c r="E316" s="259"/>
      <c r="F316" s="114"/>
    </row>
    <row r="317" spans="1:6" ht="20.100000000000001" customHeight="1">
      <c r="A317" s="477" t="s">
        <v>68</v>
      </c>
      <c r="B317" s="478"/>
      <c r="C317" s="183">
        <v>1600</v>
      </c>
      <c r="D317" s="194">
        <v>2290.09</v>
      </c>
      <c r="E317" s="259"/>
      <c r="F317" s="114"/>
    </row>
    <row r="318" spans="1:6" ht="20.100000000000001" customHeight="1">
      <c r="A318" s="477" t="s">
        <v>69</v>
      </c>
      <c r="B318" s="478"/>
      <c r="C318" s="183">
        <v>4400</v>
      </c>
      <c r="D318" s="194">
        <v>6696.83</v>
      </c>
      <c r="E318" s="259"/>
      <c r="F318" s="114"/>
    </row>
    <row r="319" spans="1:6" ht="20.100000000000001" customHeight="1">
      <c r="A319" s="477" t="s">
        <v>70</v>
      </c>
      <c r="B319" s="478"/>
      <c r="C319" s="183">
        <v>11500</v>
      </c>
      <c r="D319" s="194">
        <v>8851.5</v>
      </c>
      <c r="E319" s="259"/>
      <c r="F319" s="114"/>
    </row>
    <row r="320" spans="1:6" ht="20.100000000000001" customHeight="1">
      <c r="A320" s="477" t="s">
        <v>71</v>
      </c>
      <c r="B320" s="478"/>
      <c r="C320" s="183">
        <v>2000</v>
      </c>
      <c r="D320" s="194">
        <v>503.45</v>
      </c>
      <c r="E320" s="259"/>
      <c r="F320" s="114"/>
    </row>
    <row r="321" spans="1:6" ht="20.100000000000001" customHeight="1">
      <c r="A321" s="477" t="s">
        <v>72</v>
      </c>
      <c r="B321" s="478"/>
      <c r="C321" s="183">
        <v>10000</v>
      </c>
      <c r="D321" s="194">
        <v>4867.1000000000004</v>
      </c>
      <c r="E321" s="259"/>
      <c r="F321" s="114"/>
    </row>
    <row r="322" spans="1:6" ht="20.100000000000001" customHeight="1">
      <c r="A322" s="477" t="s">
        <v>73</v>
      </c>
      <c r="B322" s="478"/>
      <c r="C322" s="183">
        <v>4000</v>
      </c>
      <c r="D322" s="194">
        <f>194.15+310.89+575.67</f>
        <v>1080.71</v>
      </c>
      <c r="E322" s="259"/>
      <c r="F322" s="114"/>
    </row>
    <row r="323" spans="1:6" ht="20.100000000000001" customHeight="1">
      <c r="A323" s="477" t="s">
        <v>74</v>
      </c>
      <c r="B323" s="478"/>
      <c r="C323" s="183">
        <v>588</v>
      </c>
      <c r="D323" s="194">
        <v>1254.3</v>
      </c>
      <c r="E323" s="259"/>
      <c r="F323" s="114"/>
    </row>
    <row r="324" spans="1:6" ht="15" thickBot="1">
      <c r="A324" s="477"/>
      <c r="B324" s="478"/>
      <c r="C324" s="183"/>
      <c r="D324" s="83"/>
      <c r="E324" s="259"/>
      <c r="F324" s="247"/>
    </row>
    <row r="325" spans="1:6" ht="15.75" thickBot="1">
      <c r="A325" s="91" t="s">
        <v>45</v>
      </c>
      <c r="B325" s="142"/>
      <c r="C325" s="267">
        <f>SUM(C314:C324)</f>
        <v>115488</v>
      </c>
      <c r="D325" s="139">
        <f>SUM(D314:D324)</f>
        <v>102337.42000000001</v>
      </c>
      <c r="E325" s="260"/>
      <c r="F325" s="114"/>
    </row>
    <row r="327" spans="1:6" ht="13.5" thickBot="1"/>
    <row r="328" spans="1:6" ht="13.5" thickBot="1">
      <c r="A328" s="495" t="s">
        <v>75</v>
      </c>
      <c r="B328" s="450"/>
      <c r="C328" s="450"/>
      <c r="D328" s="450"/>
      <c r="E328" s="262" t="s">
        <v>150</v>
      </c>
      <c r="F328" s="187" t="s">
        <v>141</v>
      </c>
    </row>
    <row r="329" spans="1:6" ht="15">
      <c r="A329" s="496" t="s">
        <v>76</v>
      </c>
      <c r="B329" s="497"/>
      <c r="C329" s="497"/>
      <c r="D329" s="498"/>
      <c r="E329" s="263">
        <f>C257</f>
        <v>9300</v>
      </c>
      <c r="F329" s="378">
        <f>D257</f>
        <v>5107.42</v>
      </c>
    </row>
    <row r="330" spans="1:6" ht="15">
      <c r="A330" s="456" t="s">
        <v>77</v>
      </c>
      <c r="B330" s="457"/>
      <c r="C330" s="457"/>
      <c r="D330" s="458"/>
      <c r="E330" s="264">
        <f>B279</f>
        <v>34350</v>
      </c>
      <c r="F330" s="379">
        <f>C279</f>
        <v>26806.34</v>
      </c>
    </row>
    <row r="331" spans="1:6" ht="15">
      <c r="A331" s="456" t="s">
        <v>61</v>
      </c>
      <c r="B331" s="457"/>
      <c r="C331" s="457"/>
      <c r="D331" s="458"/>
      <c r="E331" s="264">
        <f>C301</f>
        <v>42975</v>
      </c>
      <c r="F331" s="379">
        <f>D301</f>
        <v>35439.839999999997</v>
      </c>
    </row>
    <row r="332" spans="1:6" ht="15">
      <c r="A332" s="456" t="s">
        <v>78</v>
      </c>
      <c r="B332" s="457"/>
      <c r="C332" s="457"/>
      <c r="D332" s="458"/>
      <c r="E332" s="264">
        <f>C308</f>
        <v>3500</v>
      </c>
      <c r="F332" s="379">
        <f>D308</f>
        <v>3726.8</v>
      </c>
    </row>
    <row r="333" spans="1:6" ht="15.75" thickBot="1">
      <c r="A333" s="459" t="s">
        <v>79</v>
      </c>
      <c r="B333" s="460"/>
      <c r="C333" s="460"/>
      <c r="D333" s="461"/>
      <c r="E333" s="265">
        <f>C325</f>
        <v>115488</v>
      </c>
      <c r="F333" s="380">
        <f>D325</f>
        <v>102337.42000000001</v>
      </c>
    </row>
    <row r="334" spans="1:6" ht="15.75" thickBot="1">
      <c r="A334" s="462" t="s">
        <v>75</v>
      </c>
      <c r="B334" s="463"/>
      <c r="C334" s="463"/>
      <c r="D334" s="464"/>
      <c r="E334" s="152">
        <f>SUM(E329:E333)</f>
        <v>205613</v>
      </c>
      <c r="F334" s="152">
        <f>SUM(F329:F333)</f>
        <v>173417.82</v>
      </c>
    </row>
    <row r="337" spans="1:12" ht="13.5" thickBot="1"/>
    <row r="338" spans="1:12" ht="18.75" thickBot="1">
      <c r="A338" s="465" t="s">
        <v>80</v>
      </c>
      <c r="B338" s="466"/>
      <c r="C338" s="466"/>
      <c r="D338" s="466"/>
      <c r="E338" s="466"/>
      <c r="F338" s="466"/>
      <c r="G338" s="466"/>
      <c r="H338" s="466"/>
      <c r="I338" s="466"/>
      <c r="J338" s="466"/>
      <c r="K338" s="466"/>
      <c r="L338" s="467"/>
    </row>
    <row r="339" spans="1:12" ht="13.5" thickBot="1">
      <c r="A339" s="153"/>
      <c r="B339" s="153"/>
      <c r="C339" s="153"/>
      <c r="D339" s="153"/>
      <c r="E339" s="153"/>
      <c r="F339" s="153"/>
      <c r="G339" s="154"/>
      <c r="H339" s="153"/>
      <c r="I339" s="153"/>
      <c r="J339" s="153"/>
      <c r="K339" s="153"/>
      <c r="L339" s="153"/>
    </row>
    <row r="340" spans="1:12" ht="16.5" thickBot="1">
      <c r="A340" s="393" t="s">
        <v>174</v>
      </c>
      <c r="B340" s="394" t="s">
        <v>150</v>
      </c>
      <c r="C340" s="395" t="s">
        <v>141</v>
      </c>
      <c r="D340" s="77"/>
      <c r="E340" s="77"/>
      <c r="F340" s="77"/>
      <c r="G340" s="155"/>
      <c r="H340" s="77"/>
      <c r="I340" s="77"/>
      <c r="J340" s="77"/>
      <c r="K340" s="77"/>
      <c r="L340" s="77"/>
    </row>
    <row r="341" spans="1:12" ht="15.75">
      <c r="A341" s="390" t="s">
        <v>81</v>
      </c>
      <c r="B341" s="391">
        <f>B31</f>
        <v>723483.6</v>
      </c>
      <c r="C341" s="392">
        <f>C31</f>
        <v>763437.89999999991</v>
      </c>
      <c r="D341" s="153"/>
      <c r="E341" s="153"/>
      <c r="F341" s="153"/>
      <c r="G341" s="154"/>
      <c r="H341" s="153"/>
      <c r="I341" s="153"/>
      <c r="J341" s="153"/>
      <c r="K341" s="153"/>
      <c r="L341" s="77"/>
    </row>
    <row r="342" spans="1:12" ht="36.75" customHeight="1">
      <c r="A342" s="382" t="s">
        <v>82</v>
      </c>
      <c r="B342" s="388">
        <f>D139</f>
        <v>564460</v>
      </c>
      <c r="C342" s="385">
        <f>G139</f>
        <v>538369.61</v>
      </c>
      <c r="D342" s="153"/>
      <c r="E342" s="153"/>
      <c r="F342" s="153"/>
      <c r="G342" s="426"/>
      <c r="H342" s="427"/>
      <c r="I342" s="427"/>
      <c r="J342" s="427"/>
      <c r="K342" s="153"/>
      <c r="L342" s="77"/>
    </row>
    <row r="343" spans="1:12" ht="26.25" customHeight="1">
      <c r="A343" s="382" t="s">
        <v>83</v>
      </c>
      <c r="B343" s="388">
        <f>D238</f>
        <v>423580</v>
      </c>
      <c r="C343" s="385">
        <f>E238</f>
        <v>418257.45999999996</v>
      </c>
      <c r="D343" s="153"/>
      <c r="E343" s="153"/>
      <c r="F343" s="153"/>
      <c r="G343" s="426"/>
      <c r="H343" s="427"/>
      <c r="I343" s="427"/>
      <c r="J343" s="153"/>
      <c r="K343" s="153"/>
      <c r="L343" s="77"/>
    </row>
    <row r="344" spans="1:12" ht="23.25" customHeight="1" thickBot="1">
      <c r="A344" s="383" t="s">
        <v>7</v>
      </c>
      <c r="B344" s="389">
        <f>E334</f>
        <v>205613</v>
      </c>
      <c r="C344" s="386">
        <f>F334</f>
        <v>173417.82</v>
      </c>
      <c r="D344" s="153"/>
      <c r="E344" s="153"/>
      <c r="F344" s="153"/>
      <c r="G344" s="428"/>
      <c r="H344" s="427"/>
      <c r="I344" s="153"/>
      <c r="J344" s="153"/>
      <c r="K344" s="153"/>
      <c r="L344" s="77"/>
    </row>
    <row r="345" spans="1:12" ht="16.5" thickBot="1">
      <c r="A345" s="384" t="s">
        <v>84</v>
      </c>
      <c r="B345" s="268">
        <f>SUM(B341:B344)</f>
        <v>1917136.6</v>
      </c>
      <c r="C345" s="387">
        <f>SUM(C341:C344)</f>
        <v>1893482.7899999998</v>
      </c>
      <c r="D345" s="156"/>
      <c r="E345" s="156"/>
      <c r="F345" s="156"/>
      <c r="G345" s="157"/>
      <c r="H345" s="156"/>
      <c r="I345" s="156"/>
      <c r="J345" s="156"/>
      <c r="K345" s="156"/>
      <c r="L345" s="158"/>
    </row>
    <row r="346" spans="1:12" ht="15">
      <c r="A346" s="153"/>
      <c r="B346" s="159"/>
      <c r="C346" s="153"/>
      <c r="D346" s="153"/>
      <c r="E346" s="153"/>
      <c r="F346" s="153"/>
      <c r="G346" s="154"/>
      <c r="H346" s="153"/>
      <c r="I346" s="153"/>
      <c r="J346" s="153"/>
      <c r="K346" s="153"/>
      <c r="L346" s="77"/>
    </row>
    <row r="347" spans="1:12" ht="15">
      <c r="A347" s="156"/>
      <c r="B347" s="156"/>
      <c r="C347" s="156"/>
      <c r="D347" s="156"/>
      <c r="E347" s="156"/>
      <c r="F347" s="156"/>
      <c r="G347" s="157"/>
      <c r="H347" s="156"/>
      <c r="I347" s="156"/>
      <c r="J347" s="153"/>
      <c r="K347" s="153"/>
      <c r="L347" s="77"/>
    </row>
    <row r="348" spans="1:12" ht="15.75" thickBot="1">
      <c r="A348" s="468"/>
      <c r="B348" s="469"/>
      <c r="C348" s="469"/>
      <c r="D348" s="469"/>
      <c r="E348" s="469"/>
      <c r="F348" s="153"/>
      <c r="G348" s="154"/>
      <c r="H348" s="153"/>
      <c r="I348" s="153"/>
      <c r="J348" s="153"/>
      <c r="K348" s="153"/>
      <c r="L348" s="77"/>
    </row>
    <row r="349" spans="1:12" ht="15.75" thickBot="1">
      <c r="A349" s="160"/>
      <c r="B349" s="127"/>
      <c r="C349" s="127"/>
      <c r="D349" s="153"/>
      <c r="E349" s="153"/>
      <c r="F349" s="153"/>
      <c r="G349" s="154"/>
      <c r="H349" s="153"/>
      <c r="I349" s="195" t="s">
        <v>169</v>
      </c>
      <c r="J349" s="195" t="s">
        <v>142</v>
      </c>
      <c r="K349" s="153"/>
      <c r="L349" s="77"/>
    </row>
    <row r="350" spans="1:12" ht="18">
      <c r="A350" s="79"/>
      <c r="B350" s="79"/>
      <c r="C350" s="79"/>
      <c r="D350" s="368"/>
      <c r="E350" s="369"/>
      <c r="F350" s="369"/>
      <c r="G350" s="369"/>
      <c r="H350" s="369"/>
      <c r="I350" s="479">
        <f>B345</f>
        <v>1917136.6</v>
      </c>
      <c r="J350" s="470">
        <f>C345</f>
        <v>1893482.7899999998</v>
      </c>
      <c r="K350" s="79"/>
      <c r="L350" s="77"/>
    </row>
    <row r="351" spans="1:12" ht="18.75" thickBot="1">
      <c r="A351" s="153"/>
      <c r="B351" s="153"/>
      <c r="C351" s="153"/>
      <c r="D351" s="370" t="s">
        <v>80</v>
      </c>
      <c r="E351" s="371"/>
      <c r="F351" s="371"/>
      <c r="G351" s="371"/>
      <c r="H351" s="367"/>
      <c r="I351" s="480"/>
      <c r="J351" s="471"/>
      <c r="K351" s="153"/>
      <c r="L351" s="77"/>
    </row>
    <row r="352" spans="1:12" ht="18">
      <c r="A352" s="127"/>
      <c r="B352" s="127"/>
      <c r="C352" s="127"/>
      <c r="D352" s="161"/>
      <c r="E352" s="68"/>
      <c r="F352" s="68"/>
      <c r="G352" s="68"/>
      <c r="H352" s="162"/>
      <c r="I352" s="68"/>
      <c r="J352" s="127"/>
      <c r="K352" s="127"/>
      <c r="L352" s="84"/>
    </row>
    <row r="353" spans="1:12" ht="15">
      <c r="A353" s="163"/>
      <c r="B353" s="164"/>
      <c r="C353" s="127"/>
      <c r="D353" s="127"/>
      <c r="E353" s="127"/>
      <c r="F353" s="127"/>
      <c r="G353" s="126"/>
      <c r="H353" s="127"/>
      <c r="I353" s="127"/>
      <c r="J353" s="127"/>
      <c r="K353" s="127"/>
      <c r="L353" s="127"/>
    </row>
    <row r="354" spans="1:12" ht="15.75" thickBot="1">
      <c r="A354" s="163"/>
      <c r="B354" s="164"/>
      <c r="C354" s="127"/>
      <c r="D354" s="127"/>
      <c r="E354" s="127"/>
      <c r="F354" s="127"/>
      <c r="G354" s="126"/>
      <c r="H354" s="127"/>
      <c r="I354" s="127"/>
      <c r="J354" s="127"/>
      <c r="K354" s="127"/>
      <c r="L354" s="127"/>
    </row>
    <row r="355" spans="1:12" ht="18.75" thickBot="1">
      <c r="A355" s="472" t="s">
        <v>85</v>
      </c>
      <c r="B355" s="473"/>
      <c r="C355" s="473"/>
      <c r="D355" s="473"/>
      <c r="E355" s="473"/>
      <c r="F355" s="473"/>
      <c r="G355" s="473"/>
      <c r="H355" s="473"/>
      <c r="I355" s="473"/>
      <c r="J355" s="473"/>
      <c r="K355" s="473"/>
      <c r="L355" s="474"/>
    </row>
    <row r="356" spans="1:12">
      <c r="A356" s="165"/>
      <c r="B356" s="165"/>
      <c r="C356" s="165"/>
      <c r="D356" s="165"/>
      <c r="E356" s="165"/>
      <c r="F356" s="64"/>
      <c r="G356" s="65"/>
      <c r="H356" s="64"/>
      <c r="I356" s="64"/>
      <c r="J356" s="64"/>
      <c r="K356" s="64"/>
      <c r="L356" s="64"/>
    </row>
    <row r="357" spans="1:12" ht="13.5" thickBot="1">
      <c r="A357" s="166"/>
      <c r="B357" s="167"/>
      <c r="C357" s="167"/>
      <c r="D357" s="168"/>
      <c r="E357" s="165"/>
      <c r="F357" s="64"/>
      <c r="G357" s="65"/>
      <c r="H357" s="64"/>
      <c r="I357" s="64"/>
      <c r="J357" s="64"/>
      <c r="K357" s="64"/>
      <c r="L357" s="64"/>
    </row>
    <row r="358" spans="1:12" ht="18.75" thickBot="1">
      <c r="A358" s="449" t="s">
        <v>86</v>
      </c>
      <c r="B358" s="450"/>
      <c r="C358" s="450"/>
      <c r="D358" s="450"/>
      <c r="E358" s="372"/>
      <c r="F358" s="161"/>
      <c r="G358" s="161"/>
      <c r="H358" s="79"/>
      <c r="I358" s="79"/>
      <c r="J358" s="79"/>
      <c r="K358" s="79"/>
      <c r="L358" s="79"/>
    </row>
    <row r="359" spans="1:12" ht="15">
      <c r="A359" s="475" t="s">
        <v>87</v>
      </c>
      <c r="B359" s="476"/>
      <c r="C359" s="398" t="s">
        <v>150</v>
      </c>
      <c r="D359" s="396" t="s">
        <v>141</v>
      </c>
      <c r="E359" s="373"/>
      <c r="F359" s="374"/>
      <c r="G359" s="374"/>
      <c r="H359" s="79"/>
      <c r="I359" s="79"/>
      <c r="J359" s="79"/>
      <c r="K359" s="79"/>
      <c r="L359" s="79"/>
    </row>
    <row r="360" spans="1:12" ht="23.25" customHeight="1">
      <c r="A360" s="452" t="s">
        <v>157</v>
      </c>
      <c r="B360" s="453"/>
      <c r="C360" s="399">
        <v>30000</v>
      </c>
      <c r="D360" s="414">
        <f>15300+3200+4500</f>
        <v>23000</v>
      </c>
      <c r="E360" s="375"/>
      <c r="F360" s="376"/>
      <c r="G360" s="376"/>
      <c r="H360" s="169"/>
      <c r="I360" s="169"/>
      <c r="J360" s="169"/>
      <c r="K360" s="169"/>
      <c r="L360" s="169"/>
    </row>
    <row r="361" spans="1:12" ht="36" customHeight="1">
      <c r="A361" s="452" t="s">
        <v>199</v>
      </c>
      <c r="B361" s="453"/>
      <c r="C361" s="399">
        <v>12000</v>
      </c>
      <c r="D361" s="414"/>
      <c r="E361" s="375"/>
      <c r="F361" s="376"/>
      <c r="G361" s="376"/>
      <c r="H361" s="169"/>
      <c r="I361" s="169"/>
      <c r="J361" s="169"/>
      <c r="K361" s="169"/>
      <c r="L361" s="169"/>
    </row>
    <row r="362" spans="1:12" ht="33" customHeight="1">
      <c r="A362" s="452" t="s">
        <v>268</v>
      </c>
      <c r="B362" s="453"/>
      <c r="C362" s="399">
        <v>5000</v>
      </c>
      <c r="D362" s="414"/>
      <c r="E362" s="375"/>
      <c r="F362" s="314"/>
      <c r="G362" s="376"/>
      <c r="H362" s="169"/>
      <c r="I362" s="169"/>
      <c r="J362" s="169"/>
      <c r="K362" s="169"/>
      <c r="L362" s="169"/>
    </row>
    <row r="363" spans="1:12" ht="32.25" customHeight="1">
      <c r="A363" s="452" t="s">
        <v>201</v>
      </c>
      <c r="B363" s="453"/>
      <c r="C363" s="399">
        <v>6000</v>
      </c>
      <c r="D363" s="414"/>
      <c r="E363" s="375"/>
      <c r="F363" s="314"/>
      <c r="G363" s="376"/>
      <c r="H363" s="429"/>
      <c r="I363" s="169"/>
      <c r="J363" s="169"/>
      <c r="K363" s="169"/>
      <c r="L363" s="169"/>
    </row>
    <row r="364" spans="1:12" ht="23.25" customHeight="1">
      <c r="A364" s="452" t="s">
        <v>191</v>
      </c>
      <c r="B364" s="453"/>
      <c r="C364" s="399">
        <v>5000</v>
      </c>
      <c r="D364" s="414"/>
      <c r="E364" s="375"/>
      <c r="F364" s="314"/>
      <c r="G364" s="376"/>
      <c r="H364" s="429"/>
      <c r="I364" s="169"/>
      <c r="J364" s="169"/>
      <c r="K364" s="169"/>
      <c r="L364" s="169"/>
    </row>
    <row r="365" spans="1:12" ht="23.25" customHeight="1">
      <c r="A365" s="452" t="s">
        <v>266</v>
      </c>
      <c r="B365" s="453"/>
      <c r="C365" s="399">
        <v>40000</v>
      </c>
      <c r="D365" s="414">
        <v>55666.59</v>
      </c>
      <c r="E365" s="375"/>
      <c r="F365" s="376"/>
      <c r="G365" s="376"/>
      <c r="H365" s="429"/>
      <c r="I365" s="169"/>
      <c r="J365" s="169"/>
      <c r="K365" s="169"/>
      <c r="L365" s="169"/>
    </row>
    <row r="366" spans="1:12" ht="23.25" customHeight="1">
      <c r="A366" s="452" t="s">
        <v>267</v>
      </c>
      <c r="B366" s="453"/>
      <c r="C366" s="399">
        <v>10000</v>
      </c>
      <c r="D366" s="414">
        <v>4824.5</v>
      </c>
      <c r="E366" s="375"/>
      <c r="F366" s="376"/>
      <c r="G366" s="376"/>
      <c r="H366" s="169"/>
      <c r="I366" s="169"/>
      <c r="J366" s="169"/>
      <c r="K366" s="169"/>
      <c r="L366" s="169"/>
    </row>
    <row r="367" spans="1:12" ht="34.5" customHeight="1">
      <c r="A367" s="452" t="s">
        <v>269</v>
      </c>
      <c r="B367" s="453"/>
      <c r="C367" s="399">
        <v>180000</v>
      </c>
      <c r="D367" s="414">
        <f>251291.41</f>
        <v>251291.41</v>
      </c>
      <c r="E367" s="375"/>
      <c r="F367" s="376"/>
      <c r="G367" s="376"/>
      <c r="H367" s="169"/>
      <c r="I367" s="169"/>
      <c r="J367" s="169"/>
      <c r="K367" s="169"/>
      <c r="L367" s="169"/>
    </row>
    <row r="368" spans="1:12" ht="23.25" customHeight="1">
      <c r="A368" s="452" t="s">
        <v>271</v>
      </c>
      <c r="B368" s="453"/>
      <c r="C368" s="399">
        <v>10800</v>
      </c>
      <c r="D368" s="414"/>
      <c r="E368" s="375"/>
      <c r="F368" s="376"/>
      <c r="G368" s="376"/>
      <c r="H368" s="169"/>
      <c r="I368" s="169"/>
      <c r="J368" s="169"/>
      <c r="K368" s="169"/>
      <c r="L368" s="169"/>
    </row>
    <row r="369" spans="1:12" ht="23.25" customHeight="1">
      <c r="A369" s="452" t="s">
        <v>171</v>
      </c>
      <c r="B369" s="453"/>
      <c r="C369" s="399">
        <v>18000</v>
      </c>
      <c r="D369" s="414"/>
      <c r="E369" s="375"/>
      <c r="F369" s="376"/>
      <c r="G369" s="376"/>
      <c r="H369" s="169"/>
      <c r="I369" s="169"/>
      <c r="J369" s="169"/>
      <c r="K369" s="169"/>
      <c r="L369" s="169"/>
    </row>
    <row r="370" spans="1:12" ht="23.25" customHeight="1">
      <c r="A370" s="452" t="s">
        <v>172</v>
      </c>
      <c r="B370" s="453"/>
      <c r="C370" s="399">
        <v>14000</v>
      </c>
      <c r="D370" s="414">
        <v>1698.6</v>
      </c>
      <c r="E370" s="375"/>
      <c r="F370" s="376"/>
      <c r="G370" s="376"/>
      <c r="H370" s="169"/>
      <c r="I370" s="169"/>
      <c r="J370" s="169"/>
      <c r="K370" s="169"/>
      <c r="L370" s="169"/>
    </row>
    <row r="371" spans="1:12" ht="18" customHeight="1">
      <c r="A371" s="452" t="s">
        <v>170</v>
      </c>
      <c r="B371" s="453"/>
      <c r="C371" s="399">
        <v>10000</v>
      </c>
      <c r="D371" s="414">
        <v>3961.79</v>
      </c>
      <c r="E371" s="375"/>
      <c r="F371" s="376"/>
      <c r="G371" s="376"/>
      <c r="H371" s="169"/>
      <c r="I371" s="169"/>
      <c r="J371" s="169"/>
      <c r="K371" s="169"/>
      <c r="L371" s="169"/>
    </row>
    <row r="372" spans="1:12" ht="18" customHeight="1">
      <c r="A372" s="452" t="s">
        <v>270</v>
      </c>
      <c r="B372" s="453"/>
      <c r="C372" s="399">
        <v>2000</v>
      </c>
      <c r="D372" s="414"/>
      <c r="E372" s="375"/>
      <c r="F372" s="376"/>
      <c r="G372" s="376"/>
      <c r="H372" s="169"/>
      <c r="I372" s="169"/>
      <c r="J372" s="169"/>
      <c r="K372" s="169"/>
      <c r="L372" s="169"/>
    </row>
    <row r="373" spans="1:12" ht="18" customHeight="1">
      <c r="A373" s="452" t="s">
        <v>176</v>
      </c>
      <c r="B373" s="453"/>
      <c r="C373" s="413">
        <v>2300</v>
      </c>
      <c r="D373" s="415">
        <f>30+144+30</f>
        <v>204</v>
      </c>
      <c r="E373" s="375"/>
      <c r="F373" s="376"/>
      <c r="G373" s="376"/>
      <c r="H373" s="169"/>
      <c r="I373" s="169"/>
      <c r="J373" s="169"/>
      <c r="K373" s="169"/>
      <c r="L373" s="169"/>
    </row>
    <row r="374" spans="1:12" ht="14.25">
      <c r="A374" s="452" t="s">
        <v>88</v>
      </c>
      <c r="B374" s="453"/>
      <c r="C374" s="400">
        <v>0</v>
      </c>
      <c r="D374" s="417">
        <v>190</v>
      </c>
      <c r="E374" s="312"/>
      <c r="F374" s="313"/>
      <c r="G374" s="313"/>
      <c r="H374" s="79"/>
      <c r="I374" s="79"/>
      <c r="J374" s="79"/>
      <c r="K374" s="79"/>
      <c r="L374" s="79"/>
    </row>
    <row r="375" spans="1:12" ht="15" thickBot="1">
      <c r="A375" s="454"/>
      <c r="B375" s="455"/>
      <c r="C375" s="413"/>
      <c r="D375" s="416"/>
      <c r="E375" s="312"/>
      <c r="F375" s="313"/>
      <c r="G375" s="313"/>
      <c r="H375" s="79"/>
      <c r="I375" s="79"/>
      <c r="J375" s="79"/>
      <c r="K375" s="79"/>
      <c r="L375" s="79"/>
    </row>
    <row r="376" spans="1:12" ht="15.75" thickBot="1">
      <c r="A376" s="493" t="s">
        <v>89</v>
      </c>
      <c r="B376" s="487"/>
      <c r="C376" s="152">
        <f>SUM(C360:C374)</f>
        <v>345100</v>
      </c>
      <c r="D376" s="397">
        <f>SUM(D360:D374)</f>
        <v>340836.88999999996</v>
      </c>
      <c r="E376" s="377"/>
      <c r="F376" s="171"/>
      <c r="G376" s="171"/>
      <c r="H376" s="79"/>
      <c r="I376" s="79"/>
      <c r="J376" s="79"/>
      <c r="K376" s="79"/>
      <c r="L376" s="79"/>
    </row>
    <row r="377" spans="1:12" ht="15" thickBot="1">
      <c r="A377" s="151"/>
      <c r="B377" s="151"/>
      <c r="C377" s="151"/>
      <c r="D377" s="79"/>
      <c r="E377" s="79"/>
      <c r="F377" s="79"/>
      <c r="G377" s="138"/>
      <c r="H377" s="79"/>
      <c r="I377" s="79"/>
      <c r="J377" s="79"/>
      <c r="K377" s="79"/>
      <c r="L377" s="79"/>
    </row>
    <row r="378" spans="1:12" ht="18.75" thickBot="1">
      <c r="A378" s="449" t="s">
        <v>90</v>
      </c>
      <c r="B378" s="450"/>
      <c r="C378" s="450"/>
      <c r="D378" s="451"/>
      <c r="E378" s="161"/>
      <c r="F378" s="161"/>
      <c r="G378" s="161"/>
      <c r="H378" s="79"/>
      <c r="I378" s="79"/>
      <c r="J378" s="79"/>
      <c r="K378" s="79"/>
      <c r="L378" s="79"/>
    </row>
    <row r="379" spans="1:12" ht="15">
      <c r="A379" s="494" t="s">
        <v>91</v>
      </c>
      <c r="B379" s="453"/>
      <c r="C379" s="403" t="s">
        <v>150</v>
      </c>
      <c r="D379" s="404" t="s">
        <v>141</v>
      </c>
      <c r="E379" s="401"/>
      <c r="F379" s="401"/>
      <c r="G379" s="401"/>
      <c r="H379" s="79"/>
      <c r="I379" s="79"/>
      <c r="J379" s="79"/>
      <c r="K379" s="79"/>
      <c r="L379" s="79"/>
    </row>
    <row r="380" spans="1:12" ht="14.25">
      <c r="A380" s="491"/>
      <c r="B380" s="492"/>
      <c r="C380" s="400"/>
      <c r="D380" s="402"/>
      <c r="E380" s="303"/>
      <c r="F380" s="303"/>
      <c r="G380" s="303"/>
      <c r="H380" s="79"/>
      <c r="I380" s="79"/>
      <c r="J380" s="79"/>
      <c r="K380" s="79"/>
      <c r="L380" s="79"/>
    </row>
    <row r="381" spans="1:12" ht="15" thickBot="1">
      <c r="A381" s="484"/>
      <c r="B381" s="485"/>
      <c r="C381" s="408"/>
      <c r="D381" s="409"/>
      <c r="E381" s="345"/>
      <c r="F381" s="345"/>
      <c r="G381" s="345"/>
      <c r="H381" s="79"/>
      <c r="I381" s="79"/>
      <c r="J381" s="79"/>
      <c r="K381" s="79"/>
      <c r="L381" s="79"/>
    </row>
    <row r="382" spans="1:12" ht="31.5" customHeight="1" thickBot="1">
      <c r="A382" s="486" t="s">
        <v>92</v>
      </c>
      <c r="B382" s="487"/>
      <c r="C382" s="152">
        <f>SUM(C380:C381)</f>
        <v>0</v>
      </c>
      <c r="D382" s="418">
        <f>SUM(D380:D381)</f>
        <v>0</v>
      </c>
      <c r="E382" s="171"/>
      <c r="F382" s="171"/>
      <c r="G382" s="171"/>
      <c r="H382" s="79"/>
      <c r="I382" s="79"/>
      <c r="J382" s="79"/>
      <c r="K382" s="79"/>
      <c r="L382" s="79"/>
    </row>
    <row r="383" spans="1:12" ht="16.5" thickBot="1">
      <c r="A383" s="170"/>
      <c r="B383" s="105"/>
      <c r="C383" s="164"/>
      <c r="D383" s="171"/>
      <c r="E383" s="171"/>
      <c r="F383" s="171"/>
      <c r="G383" s="171"/>
      <c r="H383" s="76"/>
      <c r="I383" s="76"/>
      <c r="J383" s="381" t="s">
        <v>150</v>
      </c>
      <c r="K383" s="381" t="s">
        <v>141</v>
      </c>
      <c r="L383" s="76"/>
    </row>
    <row r="384" spans="1:12" ht="17.25" thickBot="1">
      <c r="A384" s="170"/>
      <c r="B384" s="105"/>
      <c r="C384" s="164"/>
      <c r="D384" s="488" t="s">
        <v>89</v>
      </c>
      <c r="E384" s="489"/>
      <c r="F384" s="489"/>
      <c r="G384" s="489"/>
      <c r="H384" s="489"/>
      <c r="I384" s="490"/>
      <c r="J384" s="174">
        <f>C376</f>
        <v>345100</v>
      </c>
      <c r="K384" s="174">
        <f>D376</f>
        <v>340836.88999999996</v>
      </c>
      <c r="L384" s="76"/>
    </row>
    <row r="385" spans="1:12" ht="17.25" thickBot="1">
      <c r="A385" s="170"/>
      <c r="B385" s="105"/>
      <c r="C385" s="164"/>
      <c r="D385" s="175" t="s">
        <v>90</v>
      </c>
      <c r="E385" s="172"/>
      <c r="F385" s="172"/>
      <c r="G385" s="172"/>
      <c r="H385" s="172"/>
      <c r="I385" s="173"/>
      <c r="J385" s="174">
        <f>C382</f>
        <v>0</v>
      </c>
      <c r="K385" s="174">
        <f>D382</f>
        <v>0</v>
      </c>
      <c r="L385" s="76"/>
    </row>
    <row r="386" spans="1:12" ht="17.25" thickBot="1">
      <c r="A386" s="170"/>
      <c r="B386" s="105"/>
      <c r="C386" s="164"/>
      <c r="D386" s="488" t="s">
        <v>93</v>
      </c>
      <c r="E386" s="489"/>
      <c r="F386" s="489"/>
      <c r="G386" s="489"/>
      <c r="H386" s="489"/>
      <c r="I386" s="490"/>
      <c r="J386" s="174">
        <f>I350-(C376+C382)</f>
        <v>1572036.6</v>
      </c>
      <c r="K386" s="174">
        <f>J350-(D376+D382)</f>
        <v>1552645.9</v>
      </c>
      <c r="L386" s="76"/>
    </row>
    <row r="387" spans="1:12" ht="17.25" thickBot="1">
      <c r="A387" s="79"/>
      <c r="B387" s="79"/>
      <c r="C387" s="79"/>
      <c r="D387" s="488" t="s">
        <v>85</v>
      </c>
      <c r="E387" s="489"/>
      <c r="F387" s="489"/>
      <c r="G387" s="489"/>
      <c r="H387" s="489"/>
      <c r="I387" s="490"/>
      <c r="J387" s="174">
        <f>J384+J385+J386</f>
        <v>1917136.6</v>
      </c>
      <c r="K387" s="174">
        <f>K384+K385+K386</f>
        <v>1893482.7899999998</v>
      </c>
      <c r="L387" s="79"/>
    </row>
    <row r="388" spans="1:12" ht="18.75" thickBot="1">
      <c r="A388" s="153"/>
      <c r="B388" s="153"/>
      <c r="C388" s="153"/>
      <c r="D388" s="481" t="s">
        <v>94</v>
      </c>
      <c r="E388" s="482"/>
      <c r="F388" s="482"/>
      <c r="G388" s="482"/>
      <c r="H388" s="482"/>
      <c r="I388" s="483"/>
      <c r="J388" s="176">
        <f>J386/I350</f>
        <v>0.81999196092756255</v>
      </c>
      <c r="K388" s="176">
        <f>K386/J350</f>
        <v>0.81999472516990768</v>
      </c>
      <c r="L388" s="153"/>
    </row>
  </sheetData>
  <mergeCells count="182">
    <mergeCell ref="A254:B254"/>
    <mergeCell ref="A220:B220"/>
    <mergeCell ref="A250:B250"/>
    <mergeCell ref="A252:B252"/>
    <mergeCell ref="F45:L45"/>
    <mergeCell ref="F46:L46"/>
    <mergeCell ref="F48:L48"/>
    <mergeCell ref="A181:B181"/>
    <mergeCell ref="F157:F158"/>
    <mergeCell ref="F188:F189"/>
    <mergeCell ref="C157:C158"/>
    <mergeCell ref="D157:D158"/>
    <mergeCell ref="D188:D189"/>
    <mergeCell ref="C188:C189"/>
    <mergeCell ref="E157:E158"/>
    <mergeCell ref="A183:B183"/>
    <mergeCell ref="A173:B173"/>
    <mergeCell ref="A240:L240"/>
    <mergeCell ref="F53:L53"/>
    <mergeCell ref="F47:L47"/>
    <mergeCell ref="F62:L62"/>
    <mergeCell ref="F54:L54"/>
    <mergeCell ref="F55:L55"/>
    <mergeCell ref="A182:B182"/>
    <mergeCell ref="F38:L38"/>
    <mergeCell ref="F40:L40"/>
    <mergeCell ref="F41:L41"/>
    <mergeCell ref="F49:L49"/>
    <mergeCell ref="F42:L42"/>
    <mergeCell ref="F43:L43"/>
    <mergeCell ref="F44:L44"/>
    <mergeCell ref="A372:B372"/>
    <mergeCell ref="A175:B175"/>
    <mergeCell ref="A180:B180"/>
    <mergeCell ref="A174:B174"/>
    <mergeCell ref="A150:B150"/>
    <mergeCell ref="A146:B146"/>
    <mergeCell ref="A147:B147"/>
    <mergeCell ref="A149:B149"/>
    <mergeCell ref="F50:L50"/>
    <mergeCell ref="F51:L51"/>
    <mergeCell ref="A226:B226"/>
    <mergeCell ref="A284:B284"/>
    <mergeCell ref="A295:B295"/>
    <mergeCell ref="A260:C260"/>
    <mergeCell ref="A282:D282"/>
    <mergeCell ref="A283:B283"/>
    <mergeCell ref="A289:B289"/>
    <mergeCell ref="B1:L1"/>
    <mergeCell ref="A3:L3"/>
    <mergeCell ref="A4:L4"/>
    <mergeCell ref="A7:L7"/>
    <mergeCell ref="A32:L32"/>
    <mergeCell ref="A145:B145"/>
    <mergeCell ref="F35:L35"/>
    <mergeCell ref="F36:L36"/>
    <mergeCell ref="F37:L37"/>
    <mergeCell ref="A9:L9"/>
    <mergeCell ref="A11:G11"/>
    <mergeCell ref="F39:L39"/>
    <mergeCell ref="F52:L52"/>
    <mergeCell ref="F56:L56"/>
    <mergeCell ref="F57:L57"/>
    <mergeCell ref="F58:L58"/>
    <mergeCell ref="F59:L59"/>
    <mergeCell ref="F60:L60"/>
    <mergeCell ref="F61:L61"/>
    <mergeCell ref="F63:L63"/>
    <mergeCell ref="A141:L141"/>
    <mergeCell ref="A64:L64"/>
    <mergeCell ref="A65:L65"/>
    <mergeCell ref="A140:I140"/>
    <mergeCell ref="A288:B288"/>
    <mergeCell ref="A256:B256"/>
    <mergeCell ref="A291:B291"/>
    <mergeCell ref="E188:E189"/>
    <mergeCell ref="A225:B225"/>
    <mergeCell ref="A188:A189"/>
    <mergeCell ref="A221:B221"/>
    <mergeCell ref="A222:B222"/>
    <mergeCell ref="A255:B255"/>
    <mergeCell ref="A249:B249"/>
    <mergeCell ref="A219:B219"/>
    <mergeCell ref="A248:B248"/>
    <mergeCell ref="A253:B253"/>
    <mergeCell ref="A236:C236"/>
    <mergeCell ref="A237:C237"/>
    <mergeCell ref="A251:B251"/>
    <mergeCell ref="A238:C238"/>
    <mergeCell ref="A244:F244"/>
    <mergeCell ref="A245:F245"/>
    <mergeCell ref="A246:F246"/>
    <mergeCell ref="A287:B287"/>
    <mergeCell ref="A285:B285"/>
    <mergeCell ref="A235:C235"/>
    <mergeCell ref="A286:B286"/>
    <mergeCell ref="A216:B216"/>
    <mergeCell ref="A224:B224"/>
    <mergeCell ref="B188:B189"/>
    <mergeCell ref="A223:B223"/>
    <mergeCell ref="A215:B215"/>
    <mergeCell ref="A247:B247"/>
    <mergeCell ref="A217:B217"/>
    <mergeCell ref="A218:B218"/>
    <mergeCell ref="A305:B305"/>
    <mergeCell ref="A232:C232"/>
    <mergeCell ref="A227:B227"/>
    <mergeCell ref="A304:D304"/>
    <mergeCell ref="A293:B293"/>
    <mergeCell ref="A292:B292"/>
    <mergeCell ref="A296:B296"/>
    <mergeCell ref="A294:B294"/>
    <mergeCell ref="A297:B297"/>
    <mergeCell ref="A298:B298"/>
    <mergeCell ref="A299:B299"/>
    <mergeCell ref="A300:B300"/>
    <mergeCell ref="A231:C231"/>
    <mergeCell ref="A233:C233"/>
    <mergeCell ref="A234:C234"/>
    <mergeCell ref="A290:B290"/>
    <mergeCell ref="A314:B314"/>
    <mergeCell ref="A315:B315"/>
    <mergeCell ref="A316:B316"/>
    <mergeCell ref="A313:B313"/>
    <mergeCell ref="A311:D311"/>
    <mergeCell ref="A312:D312"/>
    <mergeCell ref="A306:B306"/>
    <mergeCell ref="A307:B307"/>
    <mergeCell ref="A324:B324"/>
    <mergeCell ref="A328:D328"/>
    <mergeCell ref="A329:D329"/>
    <mergeCell ref="A330:D330"/>
    <mergeCell ref="A331:D331"/>
    <mergeCell ref="A317:B317"/>
    <mergeCell ref="A318:B318"/>
    <mergeCell ref="A319:B319"/>
    <mergeCell ref="A320:B320"/>
    <mergeCell ref="A321:B321"/>
    <mergeCell ref="A322:B322"/>
    <mergeCell ref="D388:I388"/>
    <mergeCell ref="A381:B381"/>
    <mergeCell ref="A382:B382"/>
    <mergeCell ref="D386:I386"/>
    <mergeCell ref="D387:I387"/>
    <mergeCell ref="A361:B361"/>
    <mergeCell ref="A380:B380"/>
    <mergeCell ref="A376:B376"/>
    <mergeCell ref="D384:I384"/>
    <mergeCell ref="A379:B379"/>
    <mergeCell ref="I350:I351"/>
    <mergeCell ref="A371:B371"/>
    <mergeCell ref="A362:B362"/>
    <mergeCell ref="A363:B363"/>
    <mergeCell ref="A364:B364"/>
    <mergeCell ref="A365:B365"/>
    <mergeCell ref="A367:B367"/>
    <mergeCell ref="A369:B369"/>
    <mergeCell ref="A370:B370"/>
    <mergeCell ref="A34:D34"/>
    <mergeCell ref="C35:D35"/>
    <mergeCell ref="B157:B158"/>
    <mergeCell ref="A148:B148"/>
    <mergeCell ref="A151:B151"/>
    <mergeCell ref="A157:A158"/>
    <mergeCell ref="A152:B152"/>
    <mergeCell ref="A378:D378"/>
    <mergeCell ref="A373:B373"/>
    <mergeCell ref="A375:B375"/>
    <mergeCell ref="A368:B368"/>
    <mergeCell ref="A374:B374"/>
    <mergeCell ref="A366:B366"/>
    <mergeCell ref="A332:D332"/>
    <mergeCell ref="A360:B360"/>
    <mergeCell ref="A333:D333"/>
    <mergeCell ref="A334:D334"/>
    <mergeCell ref="A338:L338"/>
    <mergeCell ref="A348:E348"/>
    <mergeCell ref="J350:J351"/>
    <mergeCell ref="A355:L355"/>
    <mergeCell ref="A359:B359"/>
    <mergeCell ref="A358:D358"/>
    <mergeCell ref="A323:B323"/>
  </mergeCells>
  <phoneticPr fontId="25" type="noConversion"/>
  <pageMargins left="0.81" right="0.31" top="0.42" bottom="0.32" header="0.26" footer="0.18"/>
  <pageSetup paperSize="9" scale="45" fitToHeight="7" orientation="portrait" r:id="rId1"/>
  <headerFooter alignWithMargins="0">
    <oddFooter>&amp;R&amp;P of &amp;N</oddFooter>
  </headerFooter>
  <rowBreaks count="4" manualBreakCount="4">
    <brk id="63" max="11" man="1"/>
    <brk id="185" max="11" man="1"/>
    <brk id="239" max="11" man="1"/>
    <brk id="30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Budget</vt:lpstr>
      <vt:lpstr>Detailed Budget </vt:lpstr>
      <vt:lpstr>Sheet3</vt:lpstr>
      <vt:lpstr>'Detailed Budget '!Print_Area</vt:lpstr>
    </vt:vector>
  </TitlesOfParts>
  <Company>European Anti poverty Network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EAPN</dc:creator>
  <cp:lastModifiedBy>Philippe Lemmens</cp:lastModifiedBy>
  <cp:lastPrinted>2013-03-08T13:45:24Z</cp:lastPrinted>
  <dcterms:created xsi:type="dcterms:W3CDTF">2008-07-10T11:46:21Z</dcterms:created>
  <dcterms:modified xsi:type="dcterms:W3CDTF">2013-06-04T07:44:55Z</dcterms:modified>
</cp:coreProperties>
</file>